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141"/>
  </bookViews>
  <sheets>
    <sheet name="Munka1" sheetId="1" r:id="rId1"/>
  </sheets>
  <calcPr calcId="145621"/>
</workbook>
</file>

<file path=xl/calcChain.xml><?xml version="1.0" encoding="utf-8"?>
<calcChain xmlns="http://schemas.openxmlformats.org/spreadsheetml/2006/main">
  <c r="Q29" i="1" l="1"/>
  <c r="Q30" i="1"/>
  <c r="Q32" i="1"/>
  <c r="Q36" i="1"/>
  <c r="Q40" i="1"/>
  <c r="Q41" i="1"/>
  <c r="Q42" i="1"/>
  <c r="Q43" i="1"/>
  <c r="Q44" i="1"/>
  <c r="Q45" i="1"/>
  <c r="Q46" i="1"/>
  <c r="Q47" i="1"/>
  <c r="Q7" i="1"/>
  <c r="Q8" i="1"/>
  <c r="Q10" i="1"/>
  <c r="Q11" i="1"/>
  <c r="Q12" i="1"/>
  <c r="Q14" i="1"/>
  <c r="Q15" i="1"/>
  <c r="Q16" i="1"/>
  <c r="Q17" i="1"/>
  <c r="Q19" i="1"/>
  <c r="Q20" i="1"/>
  <c r="Q21" i="1"/>
  <c r="Q22" i="1"/>
  <c r="Q23" i="1"/>
  <c r="Q25" i="1"/>
  <c r="Q27" i="1"/>
  <c r="Q6" i="1"/>
  <c r="J49" i="1"/>
  <c r="J48" i="1"/>
  <c r="E49" i="1"/>
  <c r="F49" i="1"/>
  <c r="G49" i="1"/>
  <c r="H49" i="1"/>
  <c r="I49" i="1"/>
  <c r="C49" i="1"/>
  <c r="C57" i="1"/>
  <c r="C59" i="1" s="1"/>
  <c r="O57" i="1"/>
  <c r="O43" i="1"/>
  <c r="O44" i="1"/>
  <c r="O45" i="1"/>
  <c r="O46" i="1"/>
  <c r="O47" i="1"/>
  <c r="O40" i="1"/>
  <c r="O41" i="1"/>
  <c r="O42" i="1"/>
  <c r="O7" i="1"/>
  <c r="O59" i="1" s="1"/>
  <c r="O8" i="1"/>
  <c r="O10" i="1"/>
  <c r="O11" i="1"/>
  <c r="O12" i="1"/>
  <c r="O14" i="1"/>
  <c r="O15" i="1"/>
  <c r="O16" i="1"/>
  <c r="O17" i="1"/>
  <c r="O19" i="1"/>
  <c r="O20" i="1"/>
  <c r="O21" i="1"/>
  <c r="O22" i="1"/>
  <c r="O23" i="1"/>
  <c r="O25" i="1"/>
  <c r="O27" i="1"/>
  <c r="O29" i="1"/>
  <c r="O6" i="1"/>
  <c r="P59" i="1"/>
  <c r="P41" i="1"/>
  <c r="P6" i="1" l="1"/>
  <c r="M50" i="1"/>
  <c r="N50" i="1"/>
  <c r="L50" i="1"/>
  <c r="J58" i="1" l="1"/>
  <c r="J57" i="1"/>
  <c r="J56" i="1"/>
  <c r="J55" i="1"/>
  <c r="J54" i="1"/>
  <c r="J53" i="1"/>
  <c r="J52" i="1"/>
  <c r="F59" i="1"/>
  <c r="G59" i="1"/>
  <c r="H59" i="1"/>
  <c r="I59" i="1"/>
  <c r="E59" i="1"/>
  <c r="J59" i="1" s="1"/>
  <c r="I19" i="1"/>
  <c r="I37" i="1" s="1"/>
  <c r="H14" i="1"/>
  <c r="H37" i="1" s="1"/>
  <c r="F37" i="1"/>
  <c r="E37" i="1"/>
  <c r="C37" i="1"/>
  <c r="G37" i="1"/>
  <c r="N11" i="1"/>
  <c r="N10" i="1"/>
  <c r="N7" i="1"/>
  <c r="N6" i="1"/>
  <c r="N45" i="1"/>
  <c r="J8" i="1"/>
  <c r="K8" i="1" s="1"/>
  <c r="J6" i="1"/>
  <c r="K6" i="1" s="1"/>
  <c r="J7" i="1"/>
  <c r="K7" i="1" s="1"/>
  <c r="J47" i="1" l="1"/>
  <c r="K47" i="1" s="1"/>
  <c r="J46" i="1"/>
  <c r="K46" i="1" s="1"/>
  <c r="J45" i="1"/>
  <c r="K45" i="1" s="1"/>
  <c r="J44" i="1"/>
  <c r="K44" i="1" s="1"/>
  <c r="J43" i="1"/>
  <c r="K43" i="1" s="1"/>
  <c r="J42" i="1"/>
  <c r="K42" i="1" s="1"/>
  <c r="J41" i="1"/>
  <c r="K41" i="1" s="1"/>
  <c r="J40" i="1"/>
  <c r="J36" i="1"/>
  <c r="K36" i="1" s="1"/>
  <c r="J35" i="1"/>
  <c r="K35" i="1" s="1"/>
  <c r="J34" i="1"/>
  <c r="K34" i="1" s="1"/>
  <c r="J33" i="1"/>
  <c r="K33" i="1" s="1"/>
  <c r="J32" i="1"/>
  <c r="K32" i="1" s="1"/>
  <c r="J30" i="1"/>
  <c r="K30" i="1" s="1"/>
  <c r="J29" i="1"/>
  <c r="K29" i="1" s="1"/>
  <c r="J27" i="1"/>
  <c r="K27" i="1" s="1"/>
  <c r="J25" i="1"/>
  <c r="K25" i="1" s="1"/>
  <c r="J23" i="1"/>
  <c r="K23" i="1" s="1"/>
  <c r="J22" i="1"/>
  <c r="K22" i="1" s="1"/>
  <c r="J21" i="1"/>
  <c r="K21" i="1" s="1"/>
  <c r="J20" i="1"/>
  <c r="K20" i="1" s="1"/>
  <c r="J19" i="1"/>
  <c r="K19" i="1" s="1"/>
  <c r="J17" i="1"/>
  <c r="K17" i="1" s="1"/>
  <c r="J16" i="1"/>
  <c r="K16" i="1" s="1"/>
  <c r="J15" i="1"/>
  <c r="K15" i="1" s="1"/>
  <c r="J14" i="1"/>
  <c r="K14" i="1" s="1"/>
  <c r="J12" i="1"/>
  <c r="K12" i="1" s="1"/>
  <c r="J11" i="1"/>
  <c r="K11" i="1" s="1"/>
  <c r="J10" i="1"/>
  <c r="J37" i="1" l="1"/>
  <c r="K40" i="1"/>
  <c r="K49" i="1" s="1"/>
  <c r="K10" i="1"/>
  <c r="K37" i="1" l="1"/>
</calcChain>
</file>

<file path=xl/sharedStrings.xml><?xml version="1.0" encoding="utf-8"?>
<sst xmlns="http://schemas.openxmlformats.org/spreadsheetml/2006/main" count="68" uniqueCount="59">
  <si>
    <t>Témánkénti összesítő</t>
  </si>
  <si>
    <t>bevétel</t>
  </si>
  <si>
    <t>kiadások</t>
  </si>
  <si>
    <t>beruházás</t>
  </si>
  <si>
    <t>felújítás</t>
  </si>
  <si>
    <t>személyi juttatás</t>
  </si>
  <si>
    <t>járulékok</t>
  </si>
  <si>
    <t>dologi</t>
  </si>
  <si>
    <t>kiadás összesen:</t>
  </si>
  <si>
    <t>Kiadás -bevétel</t>
  </si>
  <si>
    <t>ágazati pótlék</t>
  </si>
  <si>
    <t>bérkompenzáció</t>
  </si>
  <si>
    <t>állami támogatás</t>
  </si>
  <si>
    <t>ESZI PLATÁN</t>
  </si>
  <si>
    <t>időskorúak tartós bentlakásos ellátása</t>
  </si>
  <si>
    <t>demens betegek tartós bentlakásos ellátása</t>
  </si>
  <si>
    <t>jelzőrendszeres házi segítségnyújtás</t>
  </si>
  <si>
    <t>ESZI TÁMASZ</t>
  </si>
  <si>
    <t>időskorúak átmeneti ellátása</t>
  </si>
  <si>
    <t>idősek nappali ellátása</t>
  </si>
  <si>
    <t>demens betegek átmeneti ellátása</t>
  </si>
  <si>
    <t>demens betegek nappali ellátása</t>
  </si>
  <si>
    <t>ESZI ŐSZIKÉK</t>
  </si>
  <si>
    <t>pszichiátriai betegek nappali ellátása</t>
  </si>
  <si>
    <t>szociális étkeztetés</t>
  </si>
  <si>
    <t>házi segítségnyújtás</t>
  </si>
  <si>
    <t>ESZI ÉJJELI menedékhely</t>
  </si>
  <si>
    <t>hajléktalanok átmeneti ellátása</t>
  </si>
  <si>
    <t>hajléktalanok nappali ellátása</t>
  </si>
  <si>
    <t>ESZI Nappali melegedő</t>
  </si>
  <si>
    <t>ESZI Népkonyha</t>
  </si>
  <si>
    <t>Konyha</t>
  </si>
  <si>
    <t>funkcióra nem sorolható kiadások</t>
  </si>
  <si>
    <t>ESZI mosoda beruházás</t>
  </si>
  <si>
    <t>ESZI szociális étk.</t>
  </si>
  <si>
    <t>összesen:</t>
  </si>
  <si>
    <t>Család és Gyermekjóléti Központ</t>
  </si>
  <si>
    <t>Család és Gyermekjóléti szolgáltatások</t>
  </si>
  <si>
    <t>Pszichiátriai betegek közösségi alapell.</t>
  </si>
  <si>
    <t>Szenvedélybetegek közösségi alapell.</t>
  </si>
  <si>
    <t>CSÁO</t>
  </si>
  <si>
    <t>Gyerekház</t>
  </si>
  <si>
    <t>Támogató szolgálat</t>
  </si>
  <si>
    <t>Tanyagondnok</t>
  </si>
  <si>
    <t>Kapocs összesen:</t>
  </si>
  <si>
    <t>ESZI ARANY SZIGET</t>
  </si>
  <si>
    <t>közfoglalkoztatás</t>
  </si>
  <si>
    <t>nyári tábor</t>
  </si>
  <si>
    <t>helyettes szülő</t>
  </si>
  <si>
    <t>TOP-00001 Mászlony</t>
  </si>
  <si>
    <t>TOP-00002 Sziget-Vasút</t>
  </si>
  <si>
    <t>TOP-00003 Kakasdomb</t>
  </si>
  <si>
    <t>Szakcs</t>
  </si>
  <si>
    <t>Szakcs demens</t>
  </si>
  <si>
    <t>REKI pályázat műszakpótlékra
20.125.974 Ft minimálbér
emelés támogatása 14.199.000 Ft</t>
  </si>
  <si>
    <t>egyéb összesen:</t>
  </si>
  <si>
    <t>Közfoglalkoztatás</t>
  </si>
  <si>
    <t>bérkülönbözet Ft
2016-2017</t>
  </si>
  <si>
    <t>Kiadás-bevétel-állami támogatás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</si>
</sst>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0" fillId="0" borderId="0" xfId="0" applyFill="1"/>
    <xf numFmtId="3" fontId="0" fillId="0" borderId="0" xfId="0" applyNumberFormat="1" applyFill="1"/>
    <xf numFmtId="0" fontId="1" fillId="0" borderId="1" xfId="0" applyFont="1" applyBorder="1"/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wrapText="1"/>
    </xf>
    <xf numFmtId="0" fontId="2" fillId="0" borderId="1" xfId="0" applyFont="1" applyBorder="1"/>
    <xf numFmtId="0" fontId="1" fillId="0" borderId="1" xfId="0" applyFont="1" applyFill="1" applyBorder="1"/>
    <xf numFmtId="3" fontId="0" fillId="0" borderId="1" xfId="0" applyNumberFormat="1" applyFont="1" applyFill="1" applyBorder="1"/>
    <xf numFmtId="3" fontId="1" fillId="0" borderId="1" xfId="0" applyNumberFormat="1" applyFont="1" applyFill="1" applyBorder="1"/>
    <xf numFmtId="3" fontId="0" fillId="0" borderId="1" xfId="0" applyNumberFormat="1" applyFont="1" applyBorder="1"/>
    <xf numFmtId="0" fontId="0" fillId="0" borderId="1" xfId="0" applyFill="1" applyBorder="1"/>
    <xf numFmtId="3" fontId="0" fillId="0" borderId="1" xfId="0" applyNumberFormat="1" applyFill="1" applyBorder="1"/>
    <xf numFmtId="0" fontId="2" fillId="0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L61"/>
  <sheetViews>
    <sheetView tabSelected="1" zoomScaleNormal="100" workbookViewId="0">
      <selection activeCell="B1" sqref="B1"/>
    </sheetView>
  </sheetViews>
  <sheetFormatPr defaultRowHeight="15" x14ac:dyDescent="0.25"/>
  <cols>
    <col min="1" max="1" width="38.42578125" style="1"/>
    <col min="2" max="2" width="8.5703125" style="1"/>
    <col min="3" max="3" width="9.28515625" style="1"/>
    <col min="4" max="4" width="8.5703125" style="1"/>
    <col min="5" max="5" width="9.5703125" style="1"/>
    <col min="6" max="6" width="7.7109375" style="1"/>
    <col min="7" max="7" width="15.42578125" style="1"/>
    <col min="8" max="8" width="8.85546875" style="1"/>
    <col min="9" max="9" width="9.28515625" style="1"/>
    <col min="10" max="10" width="14.85546875" style="1"/>
    <col min="11" max="11" width="14.42578125" style="1"/>
    <col min="12" max="12" width="13.140625" style="1"/>
    <col min="13" max="13" width="15.42578125" style="1"/>
    <col min="14" max="14" width="15.7109375" style="4"/>
    <col min="15" max="15" width="28.140625" style="4" customWidth="1"/>
    <col min="16" max="16" width="16.28515625" style="1" hidden="1" customWidth="1"/>
    <col min="17" max="17" width="15.140625" style="1" bestFit="1" customWidth="1"/>
    <col min="18" max="1026" width="8.5703125" style="1"/>
  </cols>
  <sheetData>
    <row r="1" spans="1:18" x14ac:dyDescent="0.25">
      <c r="A1" s="2" t="s">
        <v>0</v>
      </c>
      <c r="B1" s="2"/>
      <c r="C1" s="2"/>
      <c r="D1" s="2"/>
      <c r="E1" s="2"/>
      <c r="F1" s="3"/>
      <c r="G1" s="2"/>
      <c r="H1" s="2"/>
      <c r="I1" s="2"/>
      <c r="J1" s="2"/>
    </row>
    <row r="2" spans="1:18" x14ac:dyDescent="0.25">
      <c r="A2" s="2"/>
      <c r="B2" s="2"/>
      <c r="C2" s="2"/>
      <c r="D2" s="2"/>
      <c r="E2" s="2"/>
      <c r="F2" s="3"/>
      <c r="G2" s="2"/>
      <c r="H2" s="2"/>
      <c r="I2" s="2"/>
      <c r="J2" s="2"/>
    </row>
    <row r="3" spans="1:18" x14ac:dyDescent="0.25">
      <c r="A3" s="7"/>
      <c r="B3" s="7"/>
      <c r="C3" s="7" t="s">
        <v>1</v>
      </c>
      <c r="D3" s="7"/>
      <c r="E3" s="19" t="s">
        <v>2</v>
      </c>
      <c r="F3" s="19"/>
      <c r="G3" s="19"/>
      <c r="H3" s="19"/>
      <c r="I3" s="19"/>
      <c r="J3" s="19"/>
      <c r="K3" s="8"/>
      <c r="L3" s="20" t="s">
        <v>12</v>
      </c>
      <c r="M3" s="21"/>
      <c r="N3" s="21"/>
      <c r="O3" s="22"/>
      <c r="P3" s="8"/>
      <c r="Q3" s="8"/>
    </row>
    <row r="4" spans="1:18" ht="60" x14ac:dyDescent="0.25">
      <c r="A4" s="7"/>
      <c r="B4" s="7"/>
      <c r="C4" s="7"/>
      <c r="D4" s="7"/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8" t="s">
        <v>10</v>
      </c>
      <c r="M4" s="8" t="s">
        <v>11</v>
      </c>
      <c r="N4" s="9" t="s">
        <v>12</v>
      </c>
      <c r="O4" s="10" t="s">
        <v>54</v>
      </c>
      <c r="P4" s="10" t="s">
        <v>57</v>
      </c>
      <c r="Q4" s="10" t="s">
        <v>58</v>
      </c>
    </row>
    <row r="5" spans="1:18" s="1" customFormat="1" x14ac:dyDescent="0.25">
      <c r="A5" s="11" t="s">
        <v>45</v>
      </c>
      <c r="B5" s="7"/>
      <c r="C5" s="7"/>
      <c r="D5" s="7"/>
      <c r="E5" s="7"/>
      <c r="F5" s="7"/>
      <c r="G5" s="7"/>
      <c r="H5" s="7"/>
      <c r="I5" s="7"/>
      <c r="J5" s="7"/>
      <c r="K5" s="7"/>
      <c r="L5" s="8"/>
      <c r="M5" s="8"/>
      <c r="N5" s="9"/>
      <c r="O5" s="9"/>
      <c r="P5" s="8"/>
      <c r="Q5" s="8"/>
    </row>
    <row r="6" spans="1:18" s="1" customFormat="1" x14ac:dyDescent="0.25">
      <c r="A6" s="8" t="s">
        <v>14</v>
      </c>
      <c r="B6" s="12"/>
      <c r="C6" s="13">
        <v>41585</v>
      </c>
      <c r="D6" s="14"/>
      <c r="E6" s="13">
        <v>33</v>
      </c>
      <c r="F6" s="13">
        <v>2174</v>
      </c>
      <c r="G6" s="13">
        <v>68715</v>
      </c>
      <c r="H6" s="13">
        <v>15690</v>
      </c>
      <c r="I6" s="13">
        <v>25888</v>
      </c>
      <c r="J6" s="9">
        <f t="shared" ref="J6:J7" si="0">SUM(E6:I6)</f>
        <v>112500</v>
      </c>
      <c r="K6" s="9">
        <f t="shared" ref="K6:K7" si="1">SUM(J6-C6)</f>
        <v>70915</v>
      </c>
      <c r="L6" s="15">
        <v>11532</v>
      </c>
      <c r="M6" s="15">
        <v>1041</v>
      </c>
      <c r="N6" s="15">
        <f>24757+976</f>
        <v>25733</v>
      </c>
      <c r="O6" s="15">
        <f>(P6/$P$59*(20125974+14199000))/1000</f>
        <v>8511.2167246169211</v>
      </c>
      <c r="P6" s="9">
        <f>547800+240500+65000+116000</f>
        <v>969300</v>
      </c>
      <c r="Q6" s="9">
        <f>K6-L6-M6-N6-O6</f>
        <v>24097.783275383081</v>
      </c>
      <c r="R6" s="4"/>
    </row>
    <row r="7" spans="1:18" s="1" customFormat="1" x14ac:dyDescent="0.25">
      <c r="A7" s="8" t="s">
        <v>15</v>
      </c>
      <c r="B7" s="12"/>
      <c r="C7" s="13">
        <v>40542</v>
      </c>
      <c r="D7" s="13"/>
      <c r="E7" s="13">
        <v>32</v>
      </c>
      <c r="F7" s="13">
        <v>932</v>
      </c>
      <c r="G7" s="13">
        <v>41021</v>
      </c>
      <c r="H7" s="13">
        <v>9444</v>
      </c>
      <c r="I7" s="13">
        <v>24775</v>
      </c>
      <c r="J7" s="9">
        <f t="shared" si="0"/>
        <v>76204</v>
      </c>
      <c r="K7" s="9">
        <f t="shared" si="1"/>
        <v>35662</v>
      </c>
      <c r="L7" s="15">
        <v>1675</v>
      </c>
      <c r="M7" s="15">
        <v>122</v>
      </c>
      <c r="N7" s="15">
        <f>28666+976</f>
        <v>29642</v>
      </c>
      <c r="O7" s="15">
        <f>(P7/$P$59*(20125974+14199000))/1000</f>
        <v>2809.8518022051112</v>
      </c>
      <c r="P7" s="9">
        <v>320000</v>
      </c>
      <c r="Q7" s="9">
        <f t="shared" ref="Q7:Q59" si="2">K7-L7-M7-N7-O7</f>
        <v>1413.1481977948888</v>
      </c>
      <c r="R7" s="4"/>
    </row>
    <row r="8" spans="1:18" s="1" customFormat="1" x14ac:dyDescent="0.25">
      <c r="A8" s="8" t="s">
        <v>46</v>
      </c>
      <c r="B8" s="12"/>
      <c r="C8" s="13">
        <v>14984</v>
      </c>
      <c r="D8" s="13"/>
      <c r="E8" s="13"/>
      <c r="F8" s="13"/>
      <c r="G8" s="13">
        <v>14107</v>
      </c>
      <c r="H8" s="13">
        <v>1642</v>
      </c>
      <c r="I8" s="13">
        <v>197</v>
      </c>
      <c r="J8" s="9">
        <f t="shared" ref="J8" si="3">SUM(E8:I8)</f>
        <v>15946</v>
      </c>
      <c r="K8" s="9">
        <f t="shared" ref="K8" si="4">SUM(J8-C8)</f>
        <v>962</v>
      </c>
      <c r="L8" s="15"/>
      <c r="M8" s="15"/>
      <c r="N8" s="15"/>
      <c r="O8" s="15">
        <f>(P8/$P$59*(20125974+14199000))/1000</f>
        <v>0</v>
      </c>
      <c r="P8" s="9"/>
      <c r="Q8" s="9">
        <f t="shared" si="2"/>
        <v>962</v>
      </c>
      <c r="R8" s="4"/>
    </row>
    <row r="9" spans="1:18" x14ac:dyDescent="0.25">
      <c r="A9" s="11" t="s">
        <v>13</v>
      </c>
      <c r="B9" s="16"/>
      <c r="C9" s="17"/>
      <c r="D9" s="17"/>
      <c r="E9" s="17"/>
      <c r="F9" s="17"/>
      <c r="G9" s="17"/>
      <c r="H9" s="17"/>
      <c r="I9" s="17"/>
      <c r="J9" s="9"/>
      <c r="K9" s="9"/>
      <c r="L9" s="8"/>
      <c r="M9" s="8"/>
      <c r="N9" s="9"/>
      <c r="O9" s="15"/>
      <c r="P9" s="9"/>
      <c r="Q9" s="9"/>
      <c r="R9" s="4"/>
    </row>
    <row r="10" spans="1:18" x14ac:dyDescent="0.25">
      <c r="A10" s="8" t="s">
        <v>14</v>
      </c>
      <c r="B10" s="16"/>
      <c r="C10" s="17">
        <v>16538</v>
      </c>
      <c r="D10" s="17"/>
      <c r="E10" s="17">
        <v>10</v>
      </c>
      <c r="F10" s="17"/>
      <c r="G10" s="17">
        <v>22012</v>
      </c>
      <c r="H10" s="17">
        <v>5030</v>
      </c>
      <c r="I10" s="17">
        <v>10707</v>
      </c>
      <c r="J10" s="9">
        <f t="shared" ref="J10:J36" si="5">SUM(E10:I10)</f>
        <v>37759</v>
      </c>
      <c r="K10" s="9">
        <f t="shared" ref="K10:K37" si="6">SUM(J10-C10)</f>
        <v>21221</v>
      </c>
      <c r="L10" s="9">
        <v>2798</v>
      </c>
      <c r="M10" s="9">
        <v>97</v>
      </c>
      <c r="N10" s="9">
        <f>10424+976</f>
        <v>11400</v>
      </c>
      <c r="O10" s="15">
        <f>(P10/$P$59*(20125974+14199000))/1000</f>
        <v>3500.8997298099307</v>
      </c>
      <c r="P10" s="9">
        <v>398700</v>
      </c>
      <c r="Q10" s="9">
        <f t="shared" si="2"/>
        <v>3425.1002701900693</v>
      </c>
      <c r="R10" s="4"/>
    </row>
    <row r="11" spans="1:18" x14ac:dyDescent="0.25">
      <c r="A11" s="8" t="s">
        <v>15</v>
      </c>
      <c r="B11" s="16"/>
      <c r="C11" s="17">
        <v>23214</v>
      </c>
      <c r="D11" s="17"/>
      <c r="E11" s="17">
        <v>15</v>
      </c>
      <c r="F11" s="17"/>
      <c r="G11" s="17">
        <v>22585</v>
      </c>
      <c r="H11" s="17">
        <v>4998</v>
      </c>
      <c r="I11" s="17">
        <v>13985</v>
      </c>
      <c r="J11" s="9">
        <f t="shared" si="5"/>
        <v>41583</v>
      </c>
      <c r="K11" s="9">
        <f t="shared" si="6"/>
        <v>18369</v>
      </c>
      <c r="L11" s="9">
        <v>417</v>
      </c>
      <c r="M11" s="8"/>
      <c r="N11" s="9">
        <f>17721+976</f>
        <v>18697</v>
      </c>
      <c r="O11" s="15">
        <f>(P11/$P$59*(20125974+14199000))/1000</f>
        <v>561.97036044102219</v>
      </c>
      <c r="P11" s="9">
        <v>64000</v>
      </c>
      <c r="Q11" s="9">
        <f t="shared" si="2"/>
        <v>-1306.9703604410222</v>
      </c>
      <c r="R11" s="4"/>
    </row>
    <row r="12" spans="1:18" x14ac:dyDescent="0.25">
      <c r="A12" s="8" t="s">
        <v>16</v>
      </c>
      <c r="B12" s="16"/>
      <c r="C12" s="17">
        <v>2063</v>
      </c>
      <c r="D12" s="17"/>
      <c r="E12" s="17">
        <v>67</v>
      </c>
      <c r="F12" s="17"/>
      <c r="G12" s="17">
        <v>2885</v>
      </c>
      <c r="H12" s="17"/>
      <c r="I12" s="17">
        <v>1866</v>
      </c>
      <c r="J12" s="9">
        <f t="shared" si="5"/>
        <v>4818</v>
      </c>
      <c r="K12" s="9">
        <f t="shared" si="6"/>
        <v>2755</v>
      </c>
      <c r="L12" s="8"/>
      <c r="M12" s="8"/>
      <c r="N12" s="9">
        <v>3206</v>
      </c>
      <c r="O12" s="15">
        <f>(P12/$P$59*(20125974+14199000))/1000</f>
        <v>0</v>
      </c>
      <c r="P12" s="9"/>
      <c r="Q12" s="9">
        <f t="shared" si="2"/>
        <v>-451</v>
      </c>
      <c r="R12" s="4"/>
    </row>
    <row r="13" spans="1:18" x14ac:dyDescent="0.25">
      <c r="A13" s="11" t="s">
        <v>17</v>
      </c>
      <c r="B13" s="16"/>
      <c r="C13" s="17"/>
      <c r="D13" s="17"/>
      <c r="E13" s="17"/>
      <c r="F13" s="17"/>
      <c r="G13" s="17"/>
      <c r="H13" s="17"/>
      <c r="I13" s="17"/>
      <c r="J13" s="9"/>
      <c r="K13" s="9"/>
      <c r="L13" s="8"/>
      <c r="M13" s="8"/>
      <c r="N13" s="9"/>
      <c r="O13" s="15"/>
      <c r="P13" s="9"/>
      <c r="Q13" s="9"/>
      <c r="R13" s="4"/>
    </row>
    <row r="14" spans="1:18" x14ac:dyDescent="0.25">
      <c r="A14" s="8" t="s">
        <v>18</v>
      </c>
      <c r="B14" s="16"/>
      <c r="C14" s="17">
        <v>5620</v>
      </c>
      <c r="D14" s="17"/>
      <c r="E14" s="17">
        <v>4</v>
      </c>
      <c r="F14" s="17"/>
      <c r="G14" s="17">
        <v>19724</v>
      </c>
      <c r="H14" s="17">
        <f>4417+35+25</f>
        <v>4477</v>
      </c>
      <c r="I14" s="17">
        <v>5385</v>
      </c>
      <c r="J14" s="9">
        <f t="shared" si="5"/>
        <v>29590</v>
      </c>
      <c r="K14" s="9">
        <f t="shared" si="6"/>
        <v>23970</v>
      </c>
      <c r="L14" s="9">
        <v>2589</v>
      </c>
      <c r="M14" s="9">
        <v>379</v>
      </c>
      <c r="N14" s="9">
        <v>3258</v>
      </c>
      <c r="O14" s="15">
        <f>(P14/$P$59*(20125974+14199000))/1000</f>
        <v>1966.8962615435778</v>
      </c>
      <c r="P14" s="9">
        <v>224000</v>
      </c>
      <c r="Q14" s="9">
        <f t="shared" si="2"/>
        <v>15777.103738456422</v>
      </c>
      <c r="R14" s="4"/>
    </row>
    <row r="15" spans="1:18" x14ac:dyDescent="0.25">
      <c r="A15" s="8" t="s">
        <v>19</v>
      </c>
      <c r="B15" s="16"/>
      <c r="C15" s="17">
        <v>2239</v>
      </c>
      <c r="D15" s="17"/>
      <c r="E15" s="17">
        <v>3</v>
      </c>
      <c r="F15" s="17"/>
      <c r="G15" s="17">
        <v>8085</v>
      </c>
      <c r="H15" s="17">
        <v>1823</v>
      </c>
      <c r="I15" s="17">
        <v>3009</v>
      </c>
      <c r="J15" s="9">
        <f t="shared" si="5"/>
        <v>12920</v>
      </c>
      <c r="K15" s="9">
        <f t="shared" si="6"/>
        <v>10681</v>
      </c>
      <c r="L15" s="9">
        <v>1294</v>
      </c>
      <c r="M15" s="9">
        <v>243</v>
      </c>
      <c r="N15" s="9">
        <v>2534</v>
      </c>
      <c r="O15" s="15">
        <f>(P15/$P$59*(20125974+14199000))/1000</f>
        <v>1268.8237044332457</v>
      </c>
      <c r="P15" s="9">
        <v>144500</v>
      </c>
      <c r="Q15" s="9">
        <f t="shared" si="2"/>
        <v>5341.1762955667546</v>
      </c>
      <c r="R15" s="4"/>
    </row>
    <row r="16" spans="1:18" x14ac:dyDescent="0.25">
      <c r="A16" s="8" t="s">
        <v>20</v>
      </c>
      <c r="B16" s="16"/>
      <c r="C16" s="17">
        <v>4966</v>
      </c>
      <c r="D16" s="17"/>
      <c r="E16" s="17">
        <v>2</v>
      </c>
      <c r="F16" s="17"/>
      <c r="G16" s="17">
        <v>7778</v>
      </c>
      <c r="H16" s="17">
        <v>1746</v>
      </c>
      <c r="I16" s="17">
        <v>3036</v>
      </c>
      <c r="J16" s="9">
        <f t="shared" si="5"/>
        <v>12562</v>
      </c>
      <c r="K16" s="9">
        <f t="shared" si="6"/>
        <v>7596</v>
      </c>
      <c r="L16" s="9">
        <v>393</v>
      </c>
      <c r="M16" s="9">
        <v>17</v>
      </c>
      <c r="N16" s="9">
        <v>3909</v>
      </c>
      <c r="O16" s="15">
        <f>(P16/$P$59*(20125974+14199000))/1000</f>
        <v>280.9851802205111</v>
      </c>
      <c r="P16" s="9">
        <v>32000</v>
      </c>
      <c r="Q16" s="9">
        <f t="shared" si="2"/>
        <v>2996.0148197794888</v>
      </c>
      <c r="R16" s="4"/>
    </row>
    <row r="17" spans="1:18" x14ac:dyDescent="0.25">
      <c r="A17" s="8" t="s">
        <v>21</v>
      </c>
      <c r="B17" s="16"/>
      <c r="C17" s="17">
        <v>1170</v>
      </c>
      <c r="D17" s="17"/>
      <c r="E17" s="17">
        <v>1</v>
      </c>
      <c r="F17" s="17"/>
      <c r="G17" s="17">
        <v>4713</v>
      </c>
      <c r="H17" s="17">
        <v>1036</v>
      </c>
      <c r="I17" s="17">
        <v>1131</v>
      </c>
      <c r="J17" s="9">
        <f t="shared" si="5"/>
        <v>6881</v>
      </c>
      <c r="K17" s="9">
        <f t="shared" si="6"/>
        <v>5711</v>
      </c>
      <c r="L17" s="9">
        <v>349</v>
      </c>
      <c r="M17" s="8"/>
      <c r="N17" s="9">
        <v>3410</v>
      </c>
      <c r="O17" s="15">
        <f>(P17/$P$59*(20125974+14199000))/1000</f>
        <v>280.9851802205111</v>
      </c>
      <c r="P17" s="9">
        <v>32000</v>
      </c>
      <c r="Q17" s="9">
        <f t="shared" si="2"/>
        <v>1671.0148197794888</v>
      </c>
      <c r="R17" s="4"/>
    </row>
    <row r="18" spans="1:18" x14ac:dyDescent="0.25">
      <c r="A18" s="11" t="s">
        <v>22</v>
      </c>
      <c r="B18" s="16"/>
      <c r="C18" s="17"/>
      <c r="D18" s="17"/>
      <c r="E18" s="17"/>
      <c r="F18" s="17"/>
      <c r="G18" s="17"/>
      <c r="H18" s="17"/>
      <c r="I18" s="17"/>
      <c r="J18" s="9"/>
      <c r="K18" s="9"/>
      <c r="L18" s="8"/>
      <c r="M18" s="8"/>
      <c r="N18" s="9"/>
      <c r="O18" s="15"/>
      <c r="P18" s="9"/>
      <c r="Q18" s="9"/>
      <c r="R18" s="4"/>
    </row>
    <row r="19" spans="1:18" x14ac:dyDescent="0.25">
      <c r="A19" s="16" t="s">
        <v>23</v>
      </c>
      <c r="B19" s="16"/>
      <c r="C19" s="17">
        <v>1232</v>
      </c>
      <c r="D19" s="17"/>
      <c r="E19" s="17">
        <v>11</v>
      </c>
      <c r="F19" s="17"/>
      <c r="G19" s="17">
        <v>2365</v>
      </c>
      <c r="H19" s="17">
        <v>508</v>
      </c>
      <c r="I19" s="17">
        <f>1552+412</f>
        <v>1964</v>
      </c>
      <c r="J19" s="9">
        <f t="shared" si="5"/>
        <v>4848</v>
      </c>
      <c r="K19" s="9">
        <f t="shared" si="6"/>
        <v>3616</v>
      </c>
      <c r="L19" s="9">
        <v>104</v>
      </c>
      <c r="M19" s="8"/>
      <c r="N19" s="9">
        <v>3720</v>
      </c>
      <c r="O19" s="15">
        <f>(P19/$P$59*(20125974+14199000))/1000</f>
        <v>280.9851802205111</v>
      </c>
      <c r="P19" s="9">
        <v>32000</v>
      </c>
      <c r="Q19" s="9">
        <f t="shared" si="2"/>
        <v>-488.9851802205111</v>
      </c>
      <c r="R19" s="4"/>
    </row>
    <row r="20" spans="1:18" x14ac:dyDescent="0.25">
      <c r="A20" s="16" t="s">
        <v>19</v>
      </c>
      <c r="B20" s="16"/>
      <c r="C20" s="17">
        <v>2776</v>
      </c>
      <c r="D20" s="17"/>
      <c r="E20" s="17">
        <v>21</v>
      </c>
      <c r="F20" s="17"/>
      <c r="G20" s="17">
        <v>9692</v>
      </c>
      <c r="H20" s="17">
        <v>2177</v>
      </c>
      <c r="I20" s="17">
        <v>4314</v>
      </c>
      <c r="J20" s="9">
        <f t="shared" si="5"/>
        <v>16204</v>
      </c>
      <c r="K20" s="9">
        <f t="shared" si="6"/>
        <v>13428</v>
      </c>
      <c r="L20" s="9">
        <v>2334</v>
      </c>
      <c r="M20" s="9">
        <v>164</v>
      </c>
      <c r="N20" s="9">
        <v>1880</v>
      </c>
      <c r="O20" s="15">
        <f>(P20/$P$59*(20125974+14199000))/1000</f>
        <v>561.97036044102219</v>
      </c>
      <c r="P20" s="9">
        <v>64000</v>
      </c>
      <c r="Q20" s="9">
        <f t="shared" si="2"/>
        <v>8488.0296395589776</v>
      </c>
      <c r="R20" s="4"/>
    </row>
    <row r="21" spans="1:18" x14ac:dyDescent="0.25">
      <c r="A21" s="16" t="s">
        <v>24</v>
      </c>
      <c r="B21" s="16"/>
      <c r="C21" s="17"/>
      <c r="D21" s="17"/>
      <c r="E21" s="17">
        <v>10</v>
      </c>
      <c r="F21" s="17"/>
      <c r="G21" s="17">
        <v>3741</v>
      </c>
      <c r="H21" s="17">
        <v>1038</v>
      </c>
      <c r="I21" s="17">
        <v>6941</v>
      </c>
      <c r="J21" s="9">
        <f t="shared" si="5"/>
        <v>11730</v>
      </c>
      <c r="K21" s="9">
        <f t="shared" si="6"/>
        <v>11730</v>
      </c>
      <c r="L21" s="9">
        <v>581</v>
      </c>
      <c r="M21" s="9">
        <v>166</v>
      </c>
      <c r="N21" s="9">
        <v>4750</v>
      </c>
      <c r="O21" s="15">
        <f>(P21/$P$59*(20125974+14199000))/1000</f>
        <v>425.86816377171215</v>
      </c>
      <c r="P21" s="9">
        <v>48500</v>
      </c>
      <c r="Q21" s="9">
        <f t="shared" si="2"/>
        <v>5807.1318362282882</v>
      </c>
      <c r="R21" s="4"/>
    </row>
    <row r="22" spans="1:18" x14ac:dyDescent="0.25">
      <c r="A22" s="16" t="s">
        <v>25</v>
      </c>
      <c r="B22" s="16"/>
      <c r="C22" s="17">
        <v>2941</v>
      </c>
      <c r="D22" s="17"/>
      <c r="E22" s="17"/>
      <c r="F22" s="17"/>
      <c r="G22" s="17">
        <v>19987</v>
      </c>
      <c r="H22" s="17">
        <v>4442</v>
      </c>
      <c r="I22" s="17">
        <v>669</v>
      </c>
      <c r="J22" s="9">
        <f t="shared" si="5"/>
        <v>25098</v>
      </c>
      <c r="K22" s="9">
        <f t="shared" si="6"/>
        <v>22157</v>
      </c>
      <c r="L22" s="9">
        <v>2572</v>
      </c>
      <c r="M22" s="9">
        <v>98</v>
      </c>
      <c r="N22" s="9">
        <v>12608</v>
      </c>
      <c r="O22" s="15">
        <f>(P22/$P$59*(20125974+14199000))/1000</f>
        <v>2247.8814417640888</v>
      </c>
      <c r="P22" s="9">
        <v>256000</v>
      </c>
      <c r="Q22" s="9">
        <f t="shared" si="2"/>
        <v>4631.1185582359112</v>
      </c>
      <c r="R22" s="4"/>
    </row>
    <row r="23" spans="1:18" x14ac:dyDescent="0.25">
      <c r="A23" s="16" t="s">
        <v>21</v>
      </c>
      <c r="B23" s="16"/>
      <c r="C23" s="17">
        <v>1708</v>
      </c>
      <c r="D23" s="17"/>
      <c r="E23" s="17">
        <v>8</v>
      </c>
      <c r="F23" s="17"/>
      <c r="G23" s="17">
        <v>4189</v>
      </c>
      <c r="H23" s="17">
        <v>894</v>
      </c>
      <c r="I23" s="17">
        <v>1367</v>
      </c>
      <c r="J23" s="9">
        <f t="shared" si="5"/>
        <v>6458</v>
      </c>
      <c r="K23" s="9">
        <f t="shared" si="6"/>
        <v>4750</v>
      </c>
      <c r="L23" s="9">
        <v>1329</v>
      </c>
      <c r="M23" s="9">
        <v>115</v>
      </c>
      <c r="N23" s="9">
        <v>4290</v>
      </c>
      <c r="O23" s="15">
        <f>(P23/$P$59*(20125974+14199000))/1000</f>
        <v>0</v>
      </c>
      <c r="P23" s="9">
        <v>0</v>
      </c>
      <c r="Q23" s="9">
        <f t="shared" si="2"/>
        <v>-984</v>
      </c>
      <c r="R23" s="4"/>
    </row>
    <row r="24" spans="1:18" x14ac:dyDescent="0.25">
      <c r="A24" s="18" t="s">
        <v>26</v>
      </c>
      <c r="B24" s="16"/>
      <c r="C24" s="17"/>
      <c r="D24" s="17"/>
      <c r="E24" s="17"/>
      <c r="F24" s="17"/>
      <c r="G24" s="17"/>
      <c r="H24" s="17"/>
      <c r="I24" s="17"/>
      <c r="J24" s="9"/>
      <c r="K24" s="9"/>
      <c r="L24" s="8"/>
      <c r="M24" s="8"/>
      <c r="N24" s="9"/>
      <c r="O24" s="15"/>
      <c r="P24" s="9"/>
      <c r="Q24" s="9"/>
      <c r="R24" s="4"/>
    </row>
    <row r="25" spans="1:18" x14ac:dyDescent="0.25">
      <c r="A25" s="16" t="s">
        <v>27</v>
      </c>
      <c r="B25" s="16"/>
      <c r="C25" s="17"/>
      <c r="D25" s="17"/>
      <c r="E25" s="17">
        <v>517</v>
      </c>
      <c r="F25" s="17"/>
      <c r="G25" s="17">
        <v>8663</v>
      </c>
      <c r="H25" s="17">
        <v>1940</v>
      </c>
      <c r="I25" s="17">
        <v>2751</v>
      </c>
      <c r="J25" s="9">
        <f t="shared" si="5"/>
        <v>13871</v>
      </c>
      <c r="K25" s="9">
        <f t="shared" si="6"/>
        <v>13871</v>
      </c>
      <c r="L25" s="9">
        <v>613</v>
      </c>
      <c r="M25" s="8"/>
      <c r="N25" s="9">
        <v>4637</v>
      </c>
      <c r="O25" s="15">
        <f>(P25/$P$59*(20125974+14199000))/1000</f>
        <v>842.95554066153329</v>
      </c>
      <c r="P25" s="9">
        <v>96000</v>
      </c>
      <c r="Q25" s="9">
        <f t="shared" si="2"/>
        <v>7778.0444593384664</v>
      </c>
      <c r="R25" s="4"/>
    </row>
    <row r="26" spans="1:18" x14ac:dyDescent="0.25">
      <c r="A26" s="18" t="s">
        <v>29</v>
      </c>
      <c r="B26" s="16"/>
      <c r="C26" s="17"/>
      <c r="D26" s="17"/>
      <c r="E26" s="17"/>
      <c r="F26" s="17"/>
      <c r="G26" s="17"/>
      <c r="H26" s="17"/>
      <c r="I26" s="17"/>
      <c r="J26" s="9"/>
      <c r="K26" s="9"/>
      <c r="L26" s="8"/>
      <c r="M26" s="8"/>
      <c r="N26" s="9"/>
      <c r="O26" s="15"/>
      <c r="P26" s="9"/>
      <c r="Q26" s="9"/>
      <c r="R26" s="4"/>
    </row>
    <row r="27" spans="1:18" x14ac:dyDescent="0.25">
      <c r="A27" s="16" t="s">
        <v>28</v>
      </c>
      <c r="B27" s="16"/>
      <c r="C27" s="17"/>
      <c r="D27" s="17"/>
      <c r="E27" s="17"/>
      <c r="F27" s="17"/>
      <c r="G27" s="17">
        <v>2621</v>
      </c>
      <c r="H27" s="17">
        <v>586</v>
      </c>
      <c r="I27" s="17">
        <v>708</v>
      </c>
      <c r="J27" s="9">
        <f t="shared" si="5"/>
        <v>3915</v>
      </c>
      <c r="K27" s="9">
        <f t="shared" si="6"/>
        <v>3915</v>
      </c>
      <c r="L27" s="9">
        <v>98</v>
      </c>
      <c r="M27" s="8"/>
      <c r="N27" s="9">
        <v>6678</v>
      </c>
      <c r="O27" s="15">
        <f>(P27/$P$59*(20125974+14199000))/1000</f>
        <v>280.9851802205111</v>
      </c>
      <c r="P27" s="9">
        <v>32000</v>
      </c>
      <c r="Q27" s="9">
        <f t="shared" si="2"/>
        <v>-3141.9851802205112</v>
      </c>
      <c r="R27" s="4"/>
    </row>
    <row r="28" spans="1:18" x14ac:dyDescent="0.25">
      <c r="A28" s="18" t="s">
        <v>30</v>
      </c>
      <c r="B28" s="16"/>
      <c r="C28" s="17"/>
      <c r="D28" s="17"/>
      <c r="E28" s="17"/>
      <c r="F28" s="17"/>
      <c r="G28" s="17"/>
      <c r="H28" s="17"/>
      <c r="I28" s="17"/>
      <c r="J28" s="9"/>
      <c r="K28" s="9"/>
      <c r="L28" s="8"/>
      <c r="M28" s="8"/>
      <c r="N28" s="9"/>
      <c r="O28" s="15"/>
      <c r="P28" s="9"/>
      <c r="Q28" s="9"/>
      <c r="R28" s="4"/>
    </row>
    <row r="29" spans="1:18" x14ac:dyDescent="0.25">
      <c r="A29" s="16" t="s">
        <v>24</v>
      </c>
      <c r="B29" s="16"/>
      <c r="C29" s="17"/>
      <c r="D29" s="17"/>
      <c r="E29" s="17">
        <v>4</v>
      </c>
      <c r="F29" s="17"/>
      <c r="G29" s="17">
        <v>2830</v>
      </c>
      <c r="H29" s="17">
        <v>633</v>
      </c>
      <c r="I29" s="17">
        <v>4045</v>
      </c>
      <c r="J29" s="9">
        <f t="shared" si="5"/>
        <v>7512</v>
      </c>
      <c r="K29" s="9">
        <f t="shared" si="6"/>
        <v>7512</v>
      </c>
      <c r="L29" s="9">
        <v>103</v>
      </c>
      <c r="M29" s="9">
        <v>153</v>
      </c>
      <c r="N29" s="9">
        <v>1522</v>
      </c>
      <c r="O29" s="15">
        <f>(P29/$P$59*(20125974+14199000))/1000</f>
        <v>280.9851802205111</v>
      </c>
      <c r="P29" s="9">
        <v>32000</v>
      </c>
      <c r="Q29" s="9">
        <f t="shared" si="2"/>
        <v>5453.0148197794888</v>
      </c>
      <c r="R29" s="4"/>
    </row>
    <row r="30" spans="1:18" x14ac:dyDescent="0.25">
      <c r="A30" s="16" t="s">
        <v>28</v>
      </c>
      <c r="B30" s="16"/>
      <c r="C30" s="17"/>
      <c r="D30" s="17"/>
      <c r="E30" s="17"/>
      <c r="F30" s="17"/>
      <c r="G30" s="17"/>
      <c r="H30" s="17"/>
      <c r="I30" s="17">
        <v>6</v>
      </c>
      <c r="J30" s="9">
        <f t="shared" si="5"/>
        <v>6</v>
      </c>
      <c r="K30" s="9">
        <f t="shared" si="6"/>
        <v>6</v>
      </c>
      <c r="L30" s="8"/>
      <c r="M30" s="8"/>
      <c r="N30" s="9"/>
      <c r="O30" s="15"/>
      <c r="P30" s="9"/>
      <c r="Q30" s="9">
        <f t="shared" si="2"/>
        <v>6</v>
      </c>
      <c r="R30" s="4"/>
    </row>
    <row r="31" spans="1:18" x14ac:dyDescent="0.25">
      <c r="A31" s="12" t="s">
        <v>31</v>
      </c>
      <c r="B31" s="16"/>
      <c r="C31" s="17"/>
      <c r="D31" s="17"/>
      <c r="E31" s="17"/>
      <c r="F31" s="17"/>
      <c r="G31" s="17"/>
      <c r="H31" s="17"/>
      <c r="I31" s="17"/>
      <c r="J31" s="9"/>
      <c r="K31" s="9"/>
      <c r="L31" s="8"/>
      <c r="M31" s="8"/>
      <c r="N31" s="9"/>
      <c r="O31" s="15"/>
      <c r="P31" s="9"/>
      <c r="Q31" s="9"/>
      <c r="R31" s="4"/>
    </row>
    <row r="32" spans="1:18" x14ac:dyDescent="0.25">
      <c r="A32" s="16" t="s">
        <v>32</v>
      </c>
      <c r="B32" s="16"/>
      <c r="C32" s="17">
        <v>5268</v>
      </c>
      <c r="D32" s="17"/>
      <c r="E32" s="17">
        <v>20</v>
      </c>
      <c r="F32" s="17"/>
      <c r="G32" s="17">
        <v>856</v>
      </c>
      <c r="H32" s="17">
        <v>203</v>
      </c>
      <c r="I32" s="17">
        <v>3008</v>
      </c>
      <c r="J32" s="9">
        <f t="shared" si="5"/>
        <v>4087</v>
      </c>
      <c r="K32" s="9">
        <f t="shared" si="6"/>
        <v>-1181</v>
      </c>
      <c r="L32" s="8"/>
      <c r="M32" s="8"/>
      <c r="N32" s="9"/>
      <c r="O32" s="15"/>
      <c r="P32" s="9"/>
      <c r="Q32" s="9">
        <f t="shared" si="2"/>
        <v>-1181</v>
      </c>
      <c r="R32" s="4"/>
    </row>
    <row r="33" spans="1:18" x14ac:dyDescent="0.25">
      <c r="A33" s="18" t="s">
        <v>33</v>
      </c>
      <c r="B33" s="16"/>
      <c r="C33" s="17"/>
      <c r="D33" s="17"/>
      <c r="E33" s="17"/>
      <c r="F33" s="17"/>
      <c r="G33" s="17"/>
      <c r="H33" s="17"/>
      <c r="I33" s="17"/>
      <c r="J33" s="9">
        <f t="shared" si="5"/>
        <v>0</v>
      </c>
      <c r="K33" s="9">
        <f t="shared" si="6"/>
        <v>0</v>
      </c>
      <c r="L33" s="8"/>
      <c r="M33" s="8"/>
      <c r="N33" s="9"/>
      <c r="O33" s="15"/>
      <c r="P33" s="9"/>
      <c r="Q33" s="9"/>
      <c r="R33" s="4"/>
    </row>
    <row r="34" spans="1:18" x14ac:dyDescent="0.25">
      <c r="A34" s="16" t="s">
        <v>32</v>
      </c>
      <c r="B34" s="16"/>
      <c r="C34" s="17"/>
      <c r="D34" s="17"/>
      <c r="E34" s="17"/>
      <c r="F34" s="17"/>
      <c r="G34" s="17"/>
      <c r="H34" s="17"/>
      <c r="I34" s="17"/>
      <c r="J34" s="9">
        <f t="shared" si="5"/>
        <v>0</v>
      </c>
      <c r="K34" s="9">
        <f t="shared" si="6"/>
        <v>0</v>
      </c>
      <c r="L34" s="8"/>
      <c r="M34" s="8"/>
      <c r="N34" s="9"/>
      <c r="O34" s="15"/>
      <c r="P34" s="9"/>
      <c r="Q34" s="9"/>
      <c r="R34" s="4"/>
    </row>
    <row r="35" spans="1:18" x14ac:dyDescent="0.25">
      <c r="A35" s="18" t="s">
        <v>34</v>
      </c>
      <c r="B35" s="16"/>
      <c r="C35" s="17"/>
      <c r="D35" s="17"/>
      <c r="E35" s="17"/>
      <c r="F35" s="17"/>
      <c r="G35" s="17"/>
      <c r="H35" s="17"/>
      <c r="I35" s="17"/>
      <c r="J35" s="9">
        <f t="shared" si="5"/>
        <v>0</v>
      </c>
      <c r="K35" s="9">
        <f t="shared" si="6"/>
        <v>0</v>
      </c>
      <c r="L35" s="8"/>
      <c r="M35" s="8"/>
      <c r="N35" s="9"/>
      <c r="O35" s="15"/>
      <c r="P35" s="9"/>
      <c r="Q35" s="9"/>
      <c r="R35" s="4"/>
    </row>
    <row r="36" spans="1:18" x14ac:dyDescent="0.25">
      <c r="A36" s="16" t="s">
        <v>24</v>
      </c>
      <c r="B36" s="16"/>
      <c r="C36" s="17">
        <v>8887</v>
      </c>
      <c r="D36" s="17"/>
      <c r="E36" s="17"/>
      <c r="F36" s="17"/>
      <c r="G36" s="17">
        <v>3455</v>
      </c>
      <c r="H36" s="17">
        <v>594</v>
      </c>
      <c r="I36" s="17">
        <v>1052</v>
      </c>
      <c r="J36" s="9">
        <f t="shared" si="5"/>
        <v>5101</v>
      </c>
      <c r="K36" s="9">
        <f t="shared" si="6"/>
        <v>-3786</v>
      </c>
      <c r="L36" s="9"/>
      <c r="M36" s="8"/>
      <c r="N36" s="9">
        <v>944</v>
      </c>
      <c r="O36" s="15"/>
      <c r="P36" s="9"/>
      <c r="Q36" s="9">
        <f t="shared" si="2"/>
        <v>-4730</v>
      </c>
      <c r="R36" s="4"/>
    </row>
    <row r="37" spans="1:18" x14ac:dyDescent="0.25">
      <c r="A37" s="18" t="s">
        <v>35</v>
      </c>
      <c r="B37" s="16"/>
      <c r="C37" s="17">
        <f>SUM(C6:C36)</f>
        <v>175733</v>
      </c>
      <c r="D37" s="17"/>
      <c r="E37" s="17">
        <f>SUM(E6:E36)</f>
        <v>758</v>
      </c>
      <c r="F37" s="17">
        <f>SUM(F6:F36)</f>
        <v>3106</v>
      </c>
      <c r="G37" s="17">
        <f>SUM(G6:G36)</f>
        <v>270024</v>
      </c>
      <c r="H37" s="17">
        <f>SUM(H6:H36)</f>
        <v>58901</v>
      </c>
      <c r="I37" s="17">
        <f>SUM(I6:I36)</f>
        <v>116804</v>
      </c>
      <c r="J37" s="9">
        <f>SUM(J6:J36)</f>
        <v>449593</v>
      </c>
      <c r="K37" s="9">
        <f t="shared" si="6"/>
        <v>273860</v>
      </c>
      <c r="L37" s="8"/>
      <c r="M37" s="8"/>
      <c r="N37" s="9"/>
      <c r="O37" s="15"/>
      <c r="P37" s="9"/>
      <c r="Q37" s="9"/>
      <c r="R37" s="4"/>
    </row>
    <row r="38" spans="1:18" x14ac:dyDescent="0.25">
      <c r="A38" s="8"/>
      <c r="B38" s="16"/>
      <c r="C38" s="17"/>
      <c r="D38" s="17"/>
      <c r="E38" s="17"/>
      <c r="F38" s="17"/>
      <c r="G38" s="17"/>
      <c r="H38" s="17"/>
      <c r="I38" s="17"/>
      <c r="J38" s="9"/>
      <c r="K38" s="8"/>
      <c r="L38" s="8"/>
      <c r="M38" s="8"/>
      <c r="N38" s="9"/>
      <c r="O38" s="15"/>
      <c r="P38" s="9"/>
      <c r="Q38" s="9"/>
      <c r="R38" s="4"/>
    </row>
    <row r="39" spans="1:18" x14ac:dyDescent="0.25">
      <c r="A39" s="8"/>
      <c r="B39" s="16"/>
      <c r="C39" s="17"/>
      <c r="D39" s="17"/>
      <c r="E39" s="17"/>
      <c r="F39" s="17"/>
      <c r="G39" s="17"/>
      <c r="H39" s="17"/>
      <c r="I39" s="17"/>
      <c r="J39" s="9"/>
      <c r="K39" s="8"/>
      <c r="L39" s="8"/>
      <c r="M39" s="8"/>
      <c r="N39" s="9"/>
      <c r="O39" s="15"/>
      <c r="P39" s="9"/>
      <c r="Q39" s="9"/>
      <c r="R39" s="4"/>
    </row>
    <row r="40" spans="1:18" x14ac:dyDescent="0.25">
      <c r="A40" s="8" t="s">
        <v>36</v>
      </c>
      <c r="B40" s="16"/>
      <c r="C40" s="17">
        <v>299</v>
      </c>
      <c r="D40" s="17"/>
      <c r="E40" s="17">
        <v>4</v>
      </c>
      <c r="F40" s="17"/>
      <c r="G40" s="17">
        <v>19720</v>
      </c>
      <c r="H40" s="17">
        <v>4096</v>
      </c>
      <c r="I40" s="17">
        <v>2371</v>
      </c>
      <c r="J40" s="9">
        <f t="shared" ref="J40:J48" si="7">SUM(E40:I40)</f>
        <v>26191</v>
      </c>
      <c r="K40" s="9">
        <f t="shared" ref="K40:K47" si="8">SUM(J40-C40)</f>
        <v>25892</v>
      </c>
      <c r="L40" s="9">
        <v>6487</v>
      </c>
      <c r="M40" s="9">
        <v>556</v>
      </c>
      <c r="N40" s="9">
        <v>15900</v>
      </c>
      <c r="O40" s="15">
        <f>(P40/$P$59*(20125974+14199000))/1000</f>
        <v>568.11691125834591</v>
      </c>
      <c r="P40" s="9">
        <v>64700</v>
      </c>
      <c r="Q40" s="9">
        <f t="shared" si="2"/>
        <v>2380.8830887416543</v>
      </c>
      <c r="R40" s="4"/>
    </row>
    <row r="41" spans="1:18" x14ac:dyDescent="0.25">
      <c r="A41" s="8" t="s">
        <v>37</v>
      </c>
      <c r="B41" s="16"/>
      <c r="C41" s="17">
        <v>67</v>
      </c>
      <c r="D41" s="17"/>
      <c r="E41" s="17">
        <v>4</v>
      </c>
      <c r="F41" s="17"/>
      <c r="G41" s="17">
        <v>16205</v>
      </c>
      <c r="H41" s="17">
        <v>3476</v>
      </c>
      <c r="I41" s="17">
        <v>1465</v>
      </c>
      <c r="J41" s="9">
        <f t="shared" si="7"/>
        <v>21150</v>
      </c>
      <c r="K41" s="9">
        <f t="shared" si="8"/>
        <v>21083</v>
      </c>
      <c r="L41" s="9">
        <v>3385</v>
      </c>
      <c r="M41" s="9">
        <v>866</v>
      </c>
      <c r="N41" s="9">
        <v>7500</v>
      </c>
      <c r="O41" s="15">
        <f>(P41/$P$59*(20125974+14199000))/1000</f>
        <v>1552.4431207183238</v>
      </c>
      <c r="P41" s="9">
        <f>152800+24000</f>
        <v>176800</v>
      </c>
      <c r="Q41" s="9">
        <f t="shared" si="2"/>
        <v>7779.5568792816757</v>
      </c>
      <c r="R41" s="4"/>
    </row>
    <row r="42" spans="1:18" x14ac:dyDescent="0.25">
      <c r="A42" s="8" t="s">
        <v>38</v>
      </c>
      <c r="B42" s="16"/>
      <c r="C42" s="17"/>
      <c r="D42" s="17"/>
      <c r="E42" s="17">
        <v>14</v>
      </c>
      <c r="F42" s="17"/>
      <c r="G42" s="17">
        <v>6178</v>
      </c>
      <c r="H42" s="17">
        <v>1573</v>
      </c>
      <c r="I42" s="17">
        <v>1725</v>
      </c>
      <c r="J42" s="9">
        <f t="shared" si="7"/>
        <v>9490</v>
      </c>
      <c r="K42" s="9">
        <f t="shared" si="8"/>
        <v>9490</v>
      </c>
      <c r="L42" s="9">
        <v>1056</v>
      </c>
      <c r="M42" s="9">
        <v>549</v>
      </c>
      <c r="N42" s="9">
        <v>8000</v>
      </c>
      <c r="O42" s="15">
        <f>(P42/$P$59*(20125974+14199000))/1000</f>
        <v>0</v>
      </c>
      <c r="P42" s="9"/>
      <c r="Q42" s="9">
        <f t="shared" si="2"/>
        <v>-115</v>
      </c>
      <c r="R42" s="4"/>
    </row>
    <row r="43" spans="1:18" x14ac:dyDescent="0.25">
      <c r="A43" s="8" t="s">
        <v>43</v>
      </c>
      <c r="B43" s="16"/>
      <c r="C43" s="17"/>
      <c r="D43" s="17"/>
      <c r="E43" s="17"/>
      <c r="F43" s="17"/>
      <c r="G43" s="17">
        <v>2216</v>
      </c>
      <c r="H43" s="17">
        <v>495</v>
      </c>
      <c r="I43" s="17">
        <v>796</v>
      </c>
      <c r="J43" s="9">
        <f t="shared" si="7"/>
        <v>3507</v>
      </c>
      <c r="K43" s="9">
        <f t="shared" si="8"/>
        <v>3507</v>
      </c>
      <c r="L43" s="9">
        <v>368</v>
      </c>
      <c r="M43" s="8"/>
      <c r="N43" s="9">
        <v>2500</v>
      </c>
      <c r="O43" s="15">
        <f>(P43/$P$59*(20125974+14199000))/1000</f>
        <v>280.9851802205111</v>
      </c>
      <c r="P43" s="9">
        <v>32000</v>
      </c>
      <c r="Q43" s="9">
        <f t="shared" si="2"/>
        <v>358.0148197794889</v>
      </c>
      <c r="R43" s="4"/>
    </row>
    <row r="44" spans="1:18" x14ac:dyDescent="0.25">
      <c r="A44" s="8" t="s">
        <v>39</v>
      </c>
      <c r="B44" s="16"/>
      <c r="C44" s="17"/>
      <c r="D44" s="17"/>
      <c r="E44" s="17">
        <v>14</v>
      </c>
      <c r="F44" s="17"/>
      <c r="G44" s="17">
        <v>5888</v>
      </c>
      <c r="H44" s="17">
        <v>1315</v>
      </c>
      <c r="I44" s="17">
        <v>1847</v>
      </c>
      <c r="J44" s="9">
        <f t="shared" si="7"/>
        <v>9064</v>
      </c>
      <c r="K44" s="9">
        <f t="shared" si="8"/>
        <v>9064</v>
      </c>
      <c r="L44" s="9">
        <v>733</v>
      </c>
      <c r="M44" s="9">
        <v>266</v>
      </c>
      <c r="N44" s="9">
        <v>8000</v>
      </c>
      <c r="O44" s="15">
        <f>(P44/$P$59*(20125974+14199000))/1000</f>
        <v>1400.5355076616102</v>
      </c>
      <c r="P44" s="9">
        <v>159500</v>
      </c>
      <c r="Q44" s="9">
        <f t="shared" si="2"/>
        <v>-1335.5355076616102</v>
      </c>
      <c r="R44" s="4"/>
    </row>
    <row r="45" spans="1:18" x14ac:dyDescent="0.25">
      <c r="A45" s="8" t="s">
        <v>40</v>
      </c>
      <c r="B45" s="16"/>
      <c r="C45" s="17">
        <v>1106</v>
      </c>
      <c r="D45" s="17"/>
      <c r="E45" s="17"/>
      <c r="F45" s="17"/>
      <c r="G45" s="17">
        <v>20351</v>
      </c>
      <c r="H45" s="17">
        <v>4513</v>
      </c>
      <c r="I45" s="17">
        <v>3062</v>
      </c>
      <c r="J45" s="9">
        <f t="shared" si="7"/>
        <v>27926</v>
      </c>
      <c r="K45" s="9">
        <f t="shared" si="8"/>
        <v>26820</v>
      </c>
      <c r="L45" s="9">
        <v>5055</v>
      </c>
      <c r="M45" s="9">
        <v>693</v>
      </c>
      <c r="N45" s="9">
        <f>12379+976</f>
        <v>13355</v>
      </c>
      <c r="O45" s="15">
        <f>(P45/$P$59*(20125974+14199000))/1000</f>
        <v>1086.1833372899134</v>
      </c>
      <c r="P45" s="9">
        <v>123700</v>
      </c>
      <c r="Q45" s="9">
        <f t="shared" si="2"/>
        <v>6630.8166627100863</v>
      </c>
      <c r="R45" s="4"/>
    </row>
    <row r="46" spans="1:18" x14ac:dyDescent="0.25">
      <c r="A46" s="8" t="s">
        <v>41</v>
      </c>
      <c r="B46" s="16"/>
      <c r="C46" s="17"/>
      <c r="D46" s="17"/>
      <c r="E46" s="17"/>
      <c r="F46" s="17"/>
      <c r="G46" s="17">
        <v>4842</v>
      </c>
      <c r="H46" s="17">
        <v>1050</v>
      </c>
      <c r="I46" s="17">
        <v>2471</v>
      </c>
      <c r="J46" s="9">
        <f t="shared" si="7"/>
        <v>8363</v>
      </c>
      <c r="K46" s="9">
        <f t="shared" si="8"/>
        <v>8363</v>
      </c>
      <c r="L46" s="9">
        <v>782</v>
      </c>
      <c r="M46" s="8"/>
      <c r="N46" s="9">
        <v>6245</v>
      </c>
      <c r="O46" s="15">
        <f>(P46/$P$59*(20125974+14199000))/1000</f>
        <v>561.97036044102219</v>
      </c>
      <c r="P46" s="9">
        <v>64000</v>
      </c>
      <c r="Q46" s="9">
        <f t="shared" si="2"/>
        <v>774.02963955897781</v>
      </c>
      <c r="R46" s="4"/>
    </row>
    <row r="47" spans="1:18" x14ac:dyDescent="0.25">
      <c r="A47" s="8" t="s">
        <v>42</v>
      </c>
      <c r="B47" s="16"/>
      <c r="C47" s="17">
        <v>733</v>
      </c>
      <c r="D47" s="17"/>
      <c r="E47" s="17"/>
      <c r="F47" s="17"/>
      <c r="G47" s="17">
        <v>10402</v>
      </c>
      <c r="H47" s="17">
        <v>2327</v>
      </c>
      <c r="I47" s="17">
        <v>1715</v>
      </c>
      <c r="J47" s="9">
        <f t="shared" si="7"/>
        <v>14444</v>
      </c>
      <c r="K47" s="9">
        <f t="shared" si="8"/>
        <v>13711</v>
      </c>
      <c r="L47" s="9">
        <v>2342</v>
      </c>
      <c r="M47" s="9">
        <v>715</v>
      </c>
      <c r="N47" s="9">
        <v>8760</v>
      </c>
      <c r="O47" s="15">
        <f>(P47/$P$59*(20125974+14199000))/1000</f>
        <v>986.96044552454532</v>
      </c>
      <c r="P47" s="9">
        <v>112400</v>
      </c>
      <c r="Q47" s="9">
        <f t="shared" si="2"/>
        <v>907.03955447545468</v>
      </c>
      <c r="R47" s="4"/>
    </row>
    <row r="48" spans="1:18" s="5" customFormat="1" x14ac:dyDescent="0.25">
      <c r="A48" s="16" t="s">
        <v>56</v>
      </c>
      <c r="B48" s="16"/>
      <c r="C48" s="17">
        <v>1184</v>
      </c>
      <c r="D48" s="17"/>
      <c r="E48" s="17"/>
      <c r="F48" s="17"/>
      <c r="G48" s="17"/>
      <c r="H48" s="17"/>
      <c r="I48" s="17"/>
      <c r="J48" s="9">
        <f t="shared" si="7"/>
        <v>0</v>
      </c>
      <c r="K48" s="17"/>
      <c r="L48" s="17"/>
      <c r="M48" s="17"/>
      <c r="N48" s="17"/>
      <c r="O48" s="13"/>
      <c r="P48" s="17"/>
      <c r="Q48" s="9"/>
      <c r="R48" s="6"/>
    </row>
    <row r="49" spans="1:18" x14ac:dyDescent="0.25">
      <c r="A49" s="11" t="s">
        <v>44</v>
      </c>
      <c r="B49" s="16"/>
      <c r="C49" s="17">
        <f>SUM(C40:C48)</f>
        <v>3389</v>
      </c>
      <c r="D49" s="17"/>
      <c r="E49" s="17">
        <f t="shared" ref="D49:I49" si="9">SUM(E40:E48)</f>
        <v>36</v>
      </c>
      <c r="F49" s="17">
        <f t="shared" si="9"/>
        <v>0</v>
      </c>
      <c r="G49" s="17">
        <f t="shared" si="9"/>
        <v>85802</v>
      </c>
      <c r="H49" s="17">
        <f t="shared" si="9"/>
        <v>18845</v>
      </c>
      <c r="I49" s="17">
        <f t="shared" si="9"/>
        <v>15452</v>
      </c>
      <c r="J49" s="9">
        <f>SUM(J40:J48)</f>
        <v>120135</v>
      </c>
      <c r="K49" s="9">
        <f t="shared" ref="C49:N49" si="10">SUM(K40:K47)</f>
        <v>117930</v>
      </c>
      <c r="L49" s="8"/>
      <c r="M49" s="8"/>
      <c r="N49" s="9"/>
      <c r="O49" s="15"/>
      <c r="P49" s="9"/>
      <c r="Q49" s="9"/>
      <c r="R49" s="4"/>
    </row>
    <row r="50" spans="1:18" x14ac:dyDescent="0.25">
      <c r="A50" s="8"/>
      <c r="B50" s="16"/>
      <c r="C50" s="16"/>
      <c r="D50" s="16"/>
      <c r="E50" s="16"/>
      <c r="F50" s="16"/>
      <c r="G50" s="16"/>
      <c r="H50" s="16"/>
      <c r="I50" s="16"/>
      <c r="J50" s="8"/>
      <c r="K50" s="8"/>
      <c r="L50" s="9">
        <f>SUM(L6:L49)</f>
        <v>48989</v>
      </c>
      <c r="M50" s="9">
        <f>SUM(M6:M49)</f>
        <v>6240</v>
      </c>
      <c r="N50" s="9">
        <f>SUM(N6:N49)</f>
        <v>213078</v>
      </c>
      <c r="O50" s="15"/>
      <c r="P50" s="9"/>
      <c r="Q50" s="9"/>
      <c r="R50" s="4"/>
    </row>
    <row r="51" spans="1:18" x14ac:dyDescent="0.25">
      <c r="A51" s="8"/>
      <c r="B51" s="16"/>
      <c r="C51" s="16"/>
      <c r="D51" s="16"/>
      <c r="E51" s="16"/>
      <c r="F51" s="16"/>
      <c r="G51" s="16"/>
      <c r="H51" s="16"/>
      <c r="I51" s="16"/>
      <c r="J51" s="8"/>
      <c r="K51" s="8"/>
      <c r="L51" s="9"/>
      <c r="M51" s="8"/>
      <c r="N51" s="9"/>
      <c r="O51" s="15"/>
      <c r="P51" s="8"/>
      <c r="Q51" s="9"/>
      <c r="R51" s="4"/>
    </row>
    <row r="52" spans="1:18" x14ac:dyDescent="0.25">
      <c r="A52" s="8" t="s">
        <v>47</v>
      </c>
      <c r="B52" s="16"/>
      <c r="C52" s="16"/>
      <c r="D52" s="16"/>
      <c r="E52" s="16"/>
      <c r="F52" s="16"/>
      <c r="G52" s="16"/>
      <c r="H52" s="16"/>
      <c r="I52" s="16">
        <v>46</v>
      </c>
      <c r="J52" s="9">
        <f t="shared" ref="J52:J59" si="11">SUM(E52:I52)</f>
        <v>46</v>
      </c>
      <c r="K52" s="8"/>
      <c r="L52" s="8"/>
      <c r="M52" s="8"/>
      <c r="N52" s="9"/>
      <c r="O52" s="15"/>
      <c r="P52" s="8"/>
      <c r="Q52" s="9"/>
      <c r="R52" s="4"/>
    </row>
    <row r="53" spans="1:18" x14ac:dyDescent="0.25">
      <c r="A53" s="8" t="s">
        <v>48</v>
      </c>
      <c r="B53" s="16"/>
      <c r="C53" s="16"/>
      <c r="D53" s="16"/>
      <c r="E53" s="16"/>
      <c r="F53" s="16"/>
      <c r="G53" s="16"/>
      <c r="H53" s="16"/>
      <c r="I53" s="16">
        <v>16</v>
      </c>
      <c r="J53" s="9">
        <f t="shared" si="11"/>
        <v>16</v>
      </c>
      <c r="K53" s="8"/>
      <c r="L53" s="8"/>
      <c r="M53" s="8"/>
      <c r="N53" s="9"/>
      <c r="O53" s="15"/>
      <c r="P53" s="8"/>
      <c r="Q53" s="9"/>
      <c r="R53" s="4"/>
    </row>
    <row r="54" spans="1:18" x14ac:dyDescent="0.25">
      <c r="A54" s="8" t="s">
        <v>49</v>
      </c>
      <c r="B54" s="16"/>
      <c r="C54" s="17">
        <v>18970</v>
      </c>
      <c r="D54" s="16"/>
      <c r="E54" s="16"/>
      <c r="F54" s="16"/>
      <c r="G54" s="16">
        <v>262</v>
      </c>
      <c r="H54" s="16">
        <v>57</v>
      </c>
      <c r="I54" s="16">
        <v>4</v>
      </c>
      <c r="J54" s="9">
        <f t="shared" si="11"/>
        <v>323</v>
      </c>
      <c r="K54" s="8"/>
      <c r="L54" s="8"/>
      <c r="M54" s="8"/>
      <c r="N54" s="9"/>
      <c r="O54" s="15"/>
      <c r="P54" s="8"/>
      <c r="Q54" s="9"/>
      <c r="R54" s="4"/>
    </row>
    <row r="55" spans="1:18" x14ac:dyDescent="0.25">
      <c r="A55" s="8" t="s">
        <v>50</v>
      </c>
      <c r="B55" s="16"/>
      <c r="C55" s="17">
        <v>27978</v>
      </c>
      <c r="D55" s="16"/>
      <c r="E55" s="16">
        <v>572</v>
      </c>
      <c r="F55" s="16"/>
      <c r="G55" s="16">
        <v>346</v>
      </c>
      <c r="H55" s="16">
        <v>76</v>
      </c>
      <c r="I55" s="16"/>
      <c r="J55" s="9">
        <f t="shared" si="11"/>
        <v>994</v>
      </c>
      <c r="K55" s="8"/>
      <c r="L55" s="8"/>
      <c r="M55" s="8"/>
      <c r="N55" s="9"/>
      <c r="O55" s="15"/>
      <c r="P55" s="8"/>
      <c r="Q55" s="9"/>
      <c r="R55" s="4"/>
    </row>
    <row r="56" spans="1:18" x14ac:dyDescent="0.25">
      <c r="A56" s="8" t="s">
        <v>51</v>
      </c>
      <c r="B56" s="16"/>
      <c r="C56" s="17">
        <v>41534</v>
      </c>
      <c r="D56" s="16"/>
      <c r="E56" s="16">
        <v>191</v>
      </c>
      <c r="F56" s="16"/>
      <c r="G56" s="16">
        <v>541</v>
      </c>
      <c r="H56" s="16">
        <v>118</v>
      </c>
      <c r="I56" s="16">
        <v>5</v>
      </c>
      <c r="J56" s="9">
        <f t="shared" si="11"/>
        <v>855</v>
      </c>
      <c r="K56" s="8"/>
      <c r="L56" s="8"/>
      <c r="M56" s="8"/>
      <c r="N56" s="9"/>
      <c r="O56" s="15"/>
      <c r="P56" s="8"/>
      <c r="Q56" s="9"/>
      <c r="R56" s="4"/>
    </row>
    <row r="57" spans="1:18" x14ac:dyDescent="0.25">
      <c r="A57" s="8" t="s">
        <v>52</v>
      </c>
      <c r="B57" s="16"/>
      <c r="C57" s="17">
        <f>2937+26402</f>
        <v>29339</v>
      </c>
      <c r="D57" s="16"/>
      <c r="E57" s="17">
        <v>214</v>
      </c>
      <c r="F57" s="17"/>
      <c r="G57" s="17">
        <v>36329</v>
      </c>
      <c r="H57" s="17">
        <v>7867</v>
      </c>
      <c r="I57" s="17">
        <v>17797</v>
      </c>
      <c r="J57" s="9">
        <f t="shared" si="11"/>
        <v>62207</v>
      </c>
      <c r="K57" s="9"/>
      <c r="L57" s="9"/>
      <c r="M57" s="9"/>
      <c r="N57" s="9"/>
      <c r="O57" s="15">
        <f>(P57/$P$59*(20125974+14199000))/1000</f>
        <v>3784.5191460950091</v>
      </c>
      <c r="P57" s="9">
        <v>431000</v>
      </c>
      <c r="Q57" s="9"/>
      <c r="R57" s="4"/>
    </row>
    <row r="58" spans="1:18" x14ac:dyDescent="0.25">
      <c r="A58" s="8" t="s">
        <v>53</v>
      </c>
      <c r="B58" s="16"/>
      <c r="C58" s="17">
        <v>4766</v>
      </c>
      <c r="D58" s="16"/>
      <c r="E58" s="16">
        <v>54</v>
      </c>
      <c r="F58" s="16"/>
      <c r="G58" s="16">
        <v>3873</v>
      </c>
      <c r="H58" s="16">
        <v>852</v>
      </c>
      <c r="I58" s="16">
        <v>3244</v>
      </c>
      <c r="J58" s="9">
        <f t="shared" si="11"/>
        <v>8023</v>
      </c>
      <c r="K58" s="8"/>
      <c r="L58" s="8"/>
      <c r="M58" s="8"/>
      <c r="N58" s="9"/>
      <c r="O58" s="9"/>
      <c r="P58" s="8"/>
      <c r="Q58" s="9"/>
      <c r="R58" s="4"/>
    </row>
    <row r="59" spans="1:18" x14ac:dyDescent="0.25">
      <c r="A59" s="18" t="s">
        <v>55</v>
      </c>
      <c r="B59" s="8"/>
      <c r="C59" s="9">
        <f>SUM(C54:C58)</f>
        <v>122587</v>
      </c>
      <c r="D59" s="8"/>
      <c r="E59" s="8">
        <f>SUM(E52:E58)</f>
        <v>1031</v>
      </c>
      <c r="F59" s="8">
        <f t="shared" ref="F59:I59" si="12">SUM(F52:F58)</f>
        <v>0</v>
      </c>
      <c r="G59" s="8">
        <f t="shared" si="12"/>
        <v>41351</v>
      </c>
      <c r="H59" s="8">
        <f t="shared" si="12"/>
        <v>8970</v>
      </c>
      <c r="I59" s="8">
        <f t="shared" si="12"/>
        <v>21112</v>
      </c>
      <c r="J59" s="9">
        <f t="shared" si="11"/>
        <v>72464</v>
      </c>
      <c r="K59" s="8"/>
      <c r="L59" s="8"/>
      <c r="M59" s="8"/>
      <c r="N59" s="9"/>
      <c r="O59" s="9">
        <f>SUM(O5:O58)</f>
        <v>34324.974000000009</v>
      </c>
      <c r="P59" s="9">
        <f>SUM(P5:P58)</f>
        <v>3909100</v>
      </c>
      <c r="Q59" s="9"/>
      <c r="R59" s="4"/>
    </row>
    <row r="60" spans="1:18" x14ac:dyDescent="0.25">
      <c r="P60" s="4"/>
    </row>
    <row r="61" spans="1:18" x14ac:dyDescent="0.25">
      <c r="C61" s="4"/>
      <c r="J61" s="4"/>
    </row>
  </sheetData>
  <mergeCells count="2">
    <mergeCell ref="E3:J3"/>
    <mergeCell ref="L3:O3"/>
  </mergeCells>
  <pageMargins left="0.7" right="0.7" top="0.3" bottom="0.3" header="0.3" footer="0.3"/>
  <pageSetup paperSize="8" scale="82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Dudas_N</dc:creator>
  <cp:lastModifiedBy>Kovács Zoltán</cp:lastModifiedBy>
  <cp:revision>0</cp:revision>
  <cp:lastPrinted>2018-01-18T13:00:45Z</cp:lastPrinted>
  <dcterms:created xsi:type="dcterms:W3CDTF">2018-01-09T10:15:02Z</dcterms:created>
  <dcterms:modified xsi:type="dcterms:W3CDTF">2018-01-18T13:02:38Z</dcterms:modified>
</cp:coreProperties>
</file>