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9. évi előterjesztések\2019.05.30. rendes\Ülés után\Rendelet\"/>
    </mc:Choice>
  </mc:AlternateContent>
  <xr:revisionPtr revIDLastSave="0" documentId="13_ncr:1_{0B40F62A-EDC1-4A18-AAB6-DB9C1D803A3B}" xr6:coauthVersionLast="43" xr6:coauthVersionMax="43" xr10:uidLastSave="{00000000-0000-0000-0000-000000000000}"/>
  <bookViews>
    <workbookView xWindow="-108" yWindow="-108" windowWidth="23256" windowHeight="12576" tabRatio="597" firstSheet="20" activeTab="23" xr2:uid="{00000000-000D-0000-FFFF-FFFF00000000}"/>
  </bookViews>
  <sheets>
    <sheet name="1. m. bevételek 2018 (z)" sheetId="214" r:id="rId1"/>
    <sheet name="2. m. kiadások 2018 (z)" sheetId="215" r:id="rId2"/>
    <sheet name="2.a KÖH 2018 (z)" sheetId="216" r:id="rId3"/>
    <sheet name="3. maradványkimutatás (z)" sheetId="230" r:id="rId4"/>
    <sheet name="4.1 mell. felújítások (z)" sheetId="231" r:id="rId5"/>
    <sheet name="4.2 mell. beruházások (z)" sheetId="232" r:id="rId6"/>
    <sheet name="5.1 mell. eszközök (z)" sheetId="233" r:id="rId7"/>
    <sheet name="5.2 mell. források (z)" sheetId="234" r:id="rId8"/>
    <sheet name="5.3. mell. Kataszter (z)" sheetId="235" r:id="rId9"/>
    <sheet name="6. mell. létszám (z)" sheetId="229" r:id="rId10"/>
    <sheet name="7. melléklet 2018" sheetId="199" r:id="rId11"/>
    <sheet name="8.1 mell. beruh_hitel (z)" sheetId="218" r:id="rId12"/>
    <sheet name="8.2 mell. röv.lej. hitel (z)" sheetId="219" r:id="rId13"/>
    <sheet name="8.3 mell. kezességvállalás (z)" sheetId="220" r:id="rId14"/>
    <sheet name="9.1 mell. ált.műk. (z)" sheetId="221" r:id="rId15"/>
    <sheet name="9.2 mell. kieg. tám. (z)" sheetId="222" r:id="rId16"/>
    <sheet name="10. költségvetési kiadások (z)" sheetId="223" r:id="rId17"/>
    <sheet name="11. költségvetési bevételek (z)" sheetId="224" r:id="rId18"/>
    <sheet name="12. finanszírozási kiadások (z)" sheetId="225" r:id="rId19"/>
    <sheet name="13. finanszírozási bevételek (z" sheetId="226" r:id="rId20"/>
    <sheet name="14. konsz. mérleg (z)" sheetId="227" r:id="rId21"/>
    <sheet name="15. konsz. eredménykimutatás (z" sheetId="228" r:id="rId22"/>
    <sheet name="16. melléklet 2018 (z)" sheetId="217" r:id="rId23"/>
    <sheet name="17. melléklet 2018 EU (z)" sheetId="213" r:id="rId24"/>
  </sheets>
  <definedNames>
    <definedName name="_xlnm.Print_Titles" localSheetId="0">'1. m. bevételek 2018 (z)'!$6:$8</definedName>
    <definedName name="_xlnm.Print_Titles" localSheetId="1">'2. m. kiadások 2018 (z)'!$6:$8</definedName>
    <definedName name="_xlnm.Print_Titles" localSheetId="2">'2.a KÖH 2018 (z)'!$6:$6</definedName>
    <definedName name="_xlnm.Print_Titles" localSheetId="8">'5.3. mell. Kataszter (z)'!$6:$6</definedName>
    <definedName name="_xlnm.Print_Titles" localSheetId="14">'9.1 mell. ált.műk. (z)'!$5:$7</definedName>
    <definedName name="_xlnm.Print_Area" localSheetId="0">'1. m. bevételek 2018 (z)'!$A$1:$O$246</definedName>
    <definedName name="_xlnm.Print_Area" localSheetId="16">'10. költségvetési kiadások (z)'!$A$1:$E$270</definedName>
    <definedName name="_xlnm.Print_Area" localSheetId="19">'13. finanszírozási bevételek (z'!$A$1:$E$37</definedName>
    <definedName name="_xlnm.Print_Area" localSheetId="20">'14. konsz. mérleg (z)'!$A$1:$E$36</definedName>
    <definedName name="_xlnm.Print_Area" localSheetId="21">'15. konsz. eredménykimutatás (z'!$A$1:$E$49</definedName>
    <definedName name="_xlnm.Print_Area" localSheetId="22">'16. melléklet 2018 (z)'!$A$1:$M$32</definedName>
    <definedName name="_xlnm.Print_Area" localSheetId="1">'2. m. kiadások 2018 (z)'!$A$1:$O$464</definedName>
    <definedName name="_xlnm.Print_Area" localSheetId="2">'2.a KÖH 2018 (z)'!$A$1:$AB$13</definedName>
    <definedName name="_xlnm.Print_Area" localSheetId="6">'5.1 mell. eszközök (z)'!$A$1:$J$21</definedName>
    <definedName name="_xlnm.Print_Area" localSheetId="8">'5.3. mell. Kataszter (z)'!$A$1:$D$61</definedName>
    <definedName name="_xlnm.Print_Area" localSheetId="15">'9.2 mell. kieg. tám. (z)'!$A$1:$E$27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2" i="235" l="1"/>
  <c r="D53" i="235"/>
  <c r="D54" i="235"/>
  <c r="D57" i="235"/>
  <c r="D58" i="235"/>
  <c r="D51" i="235"/>
  <c r="M36" i="214" l="1"/>
  <c r="N36" i="214"/>
  <c r="O36" i="214"/>
  <c r="L36" i="214"/>
  <c r="Y13" i="216" l="1"/>
  <c r="V13" i="216"/>
  <c r="M13" i="216"/>
  <c r="S13" i="216"/>
  <c r="P13" i="216"/>
  <c r="J13" i="216"/>
  <c r="G13" i="216"/>
  <c r="D13" i="216"/>
  <c r="AB8" i="216"/>
  <c r="AB9" i="216"/>
  <c r="AB10" i="216"/>
  <c r="AB11" i="216"/>
  <c r="AB12" i="216"/>
  <c r="AB13" i="216" l="1"/>
  <c r="D31" i="235" l="1"/>
  <c r="D32" i="235"/>
  <c r="C33" i="235"/>
  <c r="B33" i="235"/>
  <c r="C46" i="235"/>
  <c r="B46" i="235"/>
  <c r="D45" i="235"/>
  <c r="D44" i="235"/>
  <c r="D43" i="235"/>
  <c r="D42" i="235"/>
  <c r="D41" i="235"/>
  <c r="D40" i="235"/>
  <c r="D39" i="235"/>
  <c r="D38" i="235"/>
  <c r="D37" i="235"/>
  <c r="D36" i="235"/>
  <c r="D30" i="235"/>
  <c r="D29" i="235"/>
  <c r="D28" i="235"/>
  <c r="D27" i="235"/>
  <c r="D26" i="235"/>
  <c r="D25" i="235"/>
  <c r="D24" i="235"/>
  <c r="D23" i="235"/>
  <c r="D19" i="235"/>
  <c r="D18" i="235"/>
  <c r="D17" i="235"/>
  <c r="D16" i="235"/>
  <c r="D15" i="235"/>
  <c r="D14" i="235"/>
  <c r="D13" i="235"/>
  <c r="D12" i="235"/>
  <c r="D11" i="235"/>
  <c r="D10" i="235"/>
  <c r="D9" i="235"/>
  <c r="D8" i="235"/>
  <c r="D7" i="235"/>
  <c r="D14" i="234"/>
  <c r="C14" i="234"/>
  <c r="B14" i="234"/>
  <c r="E13" i="234"/>
  <c r="E12" i="234"/>
  <c r="E11" i="234"/>
  <c r="E10" i="234"/>
  <c r="E9" i="234"/>
  <c r="I21" i="233"/>
  <c r="H21" i="233"/>
  <c r="G21" i="233"/>
  <c r="E21" i="233"/>
  <c r="D21" i="233"/>
  <c r="C21" i="233"/>
  <c r="B21" i="233"/>
  <c r="I12" i="233"/>
  <c r="H12" i="233"/>
  <c r="F12" i="233"/>
  <c r="E12" i="233"/>
  <c r="C12" i="233"/>
  <c r="B12" i="233"/>
  <c r="J11" i="233"/>
  <c r="G11" i="233"/>
  <c r="D11" i="233"/>
  <c r="J10" i="233"/>
  <c r="G10" i="233"/>
  <c r="D10" i="233"/>
  <c r="J9" i="233"/>
  <c r="G9" i="233"/>
  <c r="D9" i="233"/>
  <c r="J8" i="233"/>
  <c r="G8" i="233"/>
  <c r="D8" i="233"/>
  <c r="J7" i="233"/>
  <c r="G7" i="233"/>
  <c r="D7" i="233"/>
  <c r="C48" i="235" l="1"/>
  <c r="D33" i="235"/>
  <c r="B48" i="235"/>
  <c r="D46" i="235"/>
  <c r="J16" i="233"/>
  <c r="J20" i="233"/>
  <c r="J17" i="233"/>
  <c r="G12" i="233"/>
  <c r="J19" i="233"/>
  <c r="J12" i="233"/>
  <c r="J18" i="233"/>
  <c r="E14" i="234"/>
  <c r="D12" i="233"/>
  <c r="D48" i="235" l="1"/>
  <c r="J21" i="233"/>
  <c r="H34" i="232"/>
  <c r="G34" i="232"/>
  <c r="F34" i="232"/>
  <c r="H26" i="231"/>
  <c r="G26" i="231"/>
  <c r="F26" i="231"/>
  <c r="F11" i="230"/>
  <c r="E11" i="230"/>
  <c r="D11" i="230"/>
  <c r="C11" i="230"/>
  <c r="B11" i="230"/>
  <c r="G27" i="230"/>
  <c r="G26" i="230"/>
  <c r="G24" i="230"/>
  <c r="G23" i="230"/>
  <c r="G22" i="230"/>
  <c r="G21" i="230"/>
  <c r="G19" i="230"/>
  <c r="G18" i="230"/>
  <c r="G17" i="230"/>
  <c r="G16" i="230"/>
  <c r="G15" i="230"/>
  <c r="G14" i="230"/>
  <c r="G13" i="230"/>
  <c r="G10" i="230"/>
  <c r="G9" i="230"/>
  <c r="F8" i="230"/>
  <c r="E8" i="230"/>
  <c r="D8" i="230"/>
  <c r="D12" i="230" s="1"/>
  <c r="D20" i="230" s="1"/>
  <c r="C8" i="230"/>
  <c r="B8" i="230"/>
  <c r="B12" i="230" s="1"/>
  <c r="B20" i="230" s="1"/>
  <c r="G7" i="230"/>
  <c r="G6" i="230"/>
  <c r="C12" i="230" l="1"/>
  <c r="C20" i="230" s="1"/>
  <c r="F12" i="230"/>
  <c r="F20" i="230" s="1"/>
  <c r="E12" i="230"/>
  <c r="E20" i="230" s="1"/>
  <c r="G20" i="230"/>
  <c r="G11" i="230"/>
  <c r="G8" i="230"/>
  <c r="E11" i="229"/>
  <c r="D11" i="229"/>
  <c r="C11" i="229"/>
  <c r="B11" i="229"/>
  <c r="G12" i="230" l="1"/>
  <c r="M51" i="214" l="1"/>
  <c r="N51" i="214"/>
  <c r="O51" i="214"/>
  <c r="L51" i="214"/>
  <c r="M66" i="215"/>
  <c r="N66" i="215"/>
  <c r="O66" i="215"/>
  <c r="L66" i="215"/>
  <c r="M58" i="215" l="1"/>
  <c r="N58" i="215"/>
  <c r="N67" i="215" s="1"/>
  <c r="O58" i="215"/>
  <c r="O67" i="215" s="1"/>
  <c r="L58" i="215"/>
  <c r="M24" i="217" l="1"/>
  <c r="M16" i="217"/>
  <c r="M13" i="217"/>
  <c r="F27" i="217"/>
  <c r="F16" i="217"/>
  <c r="F15" i="217"/>
  <c r="N257" i="215" l="1"/>
  <c r="O257" i="215"/>
  <c r="M257" i="215"/>
  <c r="L257" i="215"/>
  <c r="M185" i="214" l="1"/>
  <c r="N185" i="214"/>
  <c r="O185" i="214"/>
  <c r="L185" i="214"/>
  <c r="F12" i="217" s="1"/>
  <c r="M169" i="214"/>
  <c r="N169" i="214"/>
  <c r="O169" i="214"/>
  <c r="L169" i="214"/>
  <c r="D27" i="222" l="1"/>
  <c r="C27" i="222"/>
  <c r="B27" i="222"/>
  <c r="E26" i="222"/>
  <c r="E25" i="222"/>
  <c r="E24" i="222"/>
  <c r="E23" i="222"/>
  <c r="C18" i="222"/>
  <c r="D18" i="222"/>
  <c r="B18" i="222"/>
  <c r="E17" i="222"/>
  <c r="E15" i="222"/>
  <c r="C14" i="222"/>
  <c r="D14" i="222"/>
  <c r="B14" i="222"/>
  <c r="E13" i="222"/>
  <c r="E12" i="222"/>
  <c r="E11" i="222"/>
  <c r="E10" i="222"/>
  <c r="E9" i="222"/>
  <c r="E8" i="222"/>
  <c r="H30" i="221"/>
  <c r="G30" i="221"/>
  <c r="I30" i="221" s="1"/>
  <c r="E57" i="221"/>
  <c r="E59" i="221" s="1"/>
  <c r="C57" i="221"/>
  <c r="C59" i="221" s="1"/>
  <c r="H56" i="221"/>
  <c r="E55" i="221"/>
  <c r="E56" i="221" s="1"/>
  <c r="C55" i="221"/>
  <c r="I55" i="221" s="1"/>
  <c r="I56" i="221" s="1"/>
  <c r="F55" i="221"/>
  <c r="E52" i="221"/>
  <c r="C52" i="221"/>
  <c r="H47" i="221"/>
  <c r="F47" i="221"/>
  <c r="G55" i="221" l="1"/>
  <c r="G56" i="221" s="1"/>
  <c r="C56" i="221"/>
  <c r="E14" i="222"/>
  <c r="G47" i="221"/>
  <c r="I47" i="221" s="1"/>
  <c r="G19" i="221"/>
  <c r="G18" i="221"/>
  <c r="E22" i="222"/>
  <c r="D21" i="222"/>
  <c r="C21" i="222"/>
  <c r="B21" i="222"/>
  <c r="E20" i="222"/>
  <c r="E19" i="222"/>
  <c r="E21" i="222" s="1"/>
  <c r="E16" i="222"/>
  <c r="E18" i="222" s="1"/>
  <c r="H53" i="221"/>
  <c r="F52" i="221"/>
  <c r="C54" i="221"/>
  <c r="I50" i="221"/>
  <c r="F49" i="221"/>
  <c r="C51" i="221"/>
  <c r="F46" i="221"/>
  <c r="E46" i="221"/>
  <c r="H46" i="221" s="1"/>
  <c r="C46" i="221"/>
  <c r="H45" i="221"/>
  <c r="G45" i="221"/>
  <c r="I45" i="221" s="1"/>
  <c r="F45" i="221"/>
  <c r="F44" i="221"/>
  <c r="E44" i="221"/>
  <c r="H44" i="221" s="1"/>
  <c r="C44" i="221"/>
  <c r="H43" i="221"/>
  <c r="G43" i="221"/>
  <c r="I43" i="221" s="1"/>
  <c r="F43" i="221"/>
  <c r="F42" i="221"/>
  <c r="E42" i="221"/>
  <c r="H42" i="221" s="1"/>
  <c r="C42" i="221"/>
  <c r="H41" i="221"/>
  <c r="G41" i="221"/>
  <c r="I41" i="221" s="1"/>
  <c r="F41" i="221"/>
  <c r="F58" i="221"/>
  <c r="H58" i="221"/>
  <c r="F57" i="221"/>
  <c r="H57" i="221"/>
  <c r="H59" i="221" s="1"/>
  <c r="F40" i="221"/>
  <c r="E40" i="221"/>
  <c r="H40" i="221" s="1"/>
  <c r="C40" i="221"/>
  <c r="F39" i="221"/>
  <c r="E39" i="221"/>
  <c r="H39" i="221" s="1"/>
  <c r="C39" i="221"/>
  <c r="F38" i="221"/>
  <c r="E38" i="221"/>
  <c r="H38" i="221" s="1"/>
  <c r="C38" i="221"/>
  <c r="F37" i="221"/>
  <c r="E37" i="221"/>
  <c r="H37" i="221" s="1"/>
  <c r="C37" i="221"/>
  <c r="H36" i="221"/>
  <c r="G36" i="221"/>
  <c r="I36" i="221" s="1"/>
  <c r="F36" i="221"/>
  <c r="H35" i="221"/>
  <c r="G35" i="221"/>
  <c r="I35" i="221" s="1"/>
  <c r="F35" i="221"/>
  <c r="H34" i="221"/>
  <c r="G34" i="221"/>
  <c r="I34" i="221" s="1"/>
  <c r="F34" i="221"/>
  <c r="F33" i="221"/>
  <c r="E33" i="221"/>
  <c r="H33" i="221" s="1"/>
  <c r="H32" i="221"/>
  <c r="G32" i="221"/>
  <c r="I32" i="221" s="1"/>
  <c r="F32" i="221"/>
  <c r="H31" i="221"/>
  <c r="G31" i="221"/>
  <c r="I31" i="221" s="1"/>
  <c r="F31" i="221"/>
  <c r="H28" i="221"/>
  <c r="G28" i="221"/>
  <c r="I28" i="221" s="1"/>
  <c r="F28" i="221"/>
  <c r="H27" i="221"/>
  <c r="G27" i="221"/>
  <c r="I27" i="221" s="1"/>
  <c r="F27" i="221"/>
  <c r="H26" i="221"/>
  <c r="G26" i="221"/>
  <c r="I26" i="221" s="1"/>
  <c r="F26" i="221"/>
  <c r="H25" i="221"/>
  <c r="G25" i="221"/>
  <c r="I25" i="221" s="1"/>
  <c r="F25" i="221"/>
  <c r="F24" i="221"/>
  <c r="H24" i="221"/>
  <c r="C29" i="221"/>
  <c r="H23" i="221"/>
  <c r="G23" i="221"/>
  <c r="I23" i="221" s="1"/>
  <c r="F23" i="221"/>
  <c r="F22" i="221"/>
  <c r="H22" i="221"/>
  <c r="H21" i="221"/>
  <c r="G21" i="221"/>
  <c r="I21" i="221" s="1"/>
  <c r="F21" i="221"/>
  <c r="G17" i="221"/>
  <c r="F17" i="221"/>
  <c r="G16" i="221"/>
  <c r="E16" i="221"/>
  <c r="E20" i="221" s="1"/>
  <c r="C16" i="221"/>
  <c r="C20" i="221" s="1"/>
  <c r="H15" i="221"/>
  <c r="I14" i="221"/>
  <c r="H14" i="221"/>
  <c r="I13" i="221"/>
  <c r="H13" i="221"/>
  <c r="I12" i="221"/>
  <c r="H12" i="221"/>
  <c r="I11" i="221"/>
  <c r="H11" i="221"/>
  <c r="I10" i="221"/>
  <c r="H10" i="221"/>
  <c r="I9" i="221"/>
  <c r="H9" i="221"/>
  <c r="I8" i="221"/>
  <c r="H8" i="221"/>
  <c r="E27" i="222" l="1"/>
  <c r="C48" i="221"/>
  <c r="C60" i="221" s="1"/>
  <c r="G52" i="221"/>
  <c r="I52" i="221" s="1"/>
  <c r="I54" i="221" s="1"/>
  <c r="G33" i="221"/>
  <c r="I33" i="221" s="1"/>
  <c r="G49" i="221"/>
  <c r="G51" i="221" s="1"/>
  <c r="C61" i="221"/>
  <c r="I16" i="221"/>
  <c r="I20" i="221" s="1"/>
  <c r="H29" i="221"/>
  <c r="H16" i="221"/>
  <c r="H20" i="221" s="1"/>
  <c r="H48" i="221"/>
  <c r="G24" i="221"/>
  <c r="I24" i="221" s="1"/>
  <c r="E29" i="221"/>
  <c r="G37" i="221"/>
  <c r="I37" i="221" s="1"/>
  <c r="G39" i="221"/>
  <c r="I39" i="221" s="1"/>
  <c r="G57" i="221"/>
  <c r="G42" i="221"/>
  <c r="I42" i="221" s="1"/>
  <c r="G46" i="221"/>
  <c r="I46" i="221" s="1"/>
  <c r="E48" i="221"/>
  <c r="H49" i="221"/>
  <c r="H51" i="221" s="1"/>
  <c r="E51" i="221"/>
  <c r="H52" i="221"/>
  <c r="H54" i="221" s="1"/>
  <c r="E54" i="221"/>
  <c r="G38" i="221"/>
  <c r="I38" i="221" s="1"/>
  <c r="G40" i="221"/>
  <c r="I40" i="221" s="1"/>
  <c r="G58" i="221"/>
  <c r="I58" i="221" s="1"/>
  <c r="G44" i="221"/>
  <c r="I44" i="221" s="1"/>
  <c r="G22" i="221"/>
  <c r="I22" i="221" s="1"/>
  <c r="G10" i="219"/>
  <c r="F10" i="219"/>
  <c r="E10" i="219"/>
  <c r="D10" i="219"/>
  <c r="C10" i="219"/>
  <c r="G14" i="218"/>
  <c r="E14" i="218"/>
  <c r="D14" i="218"/>
  <c r="C14" i="218"/>
  <c r="F13" i="218"/>
  <c r="F12" i="218"/>
  <c r="F11" i="218"/>
  <c r="F10" i="218"/>
  <c r="F9" i="218"/>
  <c r="F8" i="218"/>
  <c r="E60" i="221" l="1"/>
  <c r="H60" i="221"/>
  <c r="I57" i="221"/>
  <c r="I59" i="221" s="1"/>
  <c r="G59" i="221"/>
  <c r="I29" i="221"/>
  <c r="H61" i="221"/>
  <c r="E61" i="221"/>
  <c r="I49" i="221"/>
  <c r="I51" i="221" s="1"/>
  <c r="G54" i="221"/>
  <c r="I48" i="221"/>
  <c r="G48" i="221"/>
  <c r="G60" i="221" s="1"/>
  <c r="G29" i="221"/>
  <c r="F14" i="218"/>
  <c r="F18" i="213"/>
  <c r="E19" i="213"/>
  <c r="D19" i="213"/>
  <c r="F24" i="213"/>
  <c r="E25" i="213"/>
  <c r="D25" i="213"/>
  <c r="I60" i="221" l="1"/>
  <c r="I61" i="221" s="1"/>
  <c r="G61" i="221"/>
  <c r="O457" i="215" l="1"/>
  <c r="N457" i="215"/>
  <c r="M457" i="215"/>
  <c r="L457" i="215"/>
  <c r="O446" i="215"/>
  <c r="N446" i="215"/>
  <c r="M446" i="215"/>
  <c r="L446" i="215"/>
  <c r="M25" i="217" s="1"/>
  <c r="O436" i="215"/>
  <c r="N436" i="215"/>
  <c r="M436" i="215"/>
  <c r="L436" i="215"/>
  <c r="O424" i="215"/>
  <c r="O448" i="215" s="1"/>
  <c r="N424" i="215"/>
  <c r="N448" i="215" s="1"/>
  <c r="M424" i="215"/>
  <c r="L424" i="215"/>
  <c r="M23" i="217" s="1"/>
  <c r="O418" i="215"/>
  <c r="N418" i="215"/>
  <c r="M418" i="215"/>
  <c r="L418" i="215"/>
  <c r="O381" i="215"/>
  <c r="N381" i="215"/>
  <c r="M381" i="215"/>
  <c r="L381" i="215"/>
  <c r="O298" i="215"/>
  <c r="N298" i="215"/>
  <c r="M298" i="215"/>
  <c r="L298" i="215"/>
  <c r="M14" i="217" s="1"/>
  <c r="O290" i="215"/>
  <c r="N290" i="215"/>
  <c r="M290" i="215"/>
  <c r="L290" i="215"/>
  <c r="M15" i="217" s="1"/>
  <c r="O281" i="215"/>
  <c r="N281" i="215"/>
  <c r="M281" i="215"/>
  <c r="L281" i="215"/>
  <c r="O300" i="215"/>
  <c r="O239" i="215"/>
  <c r="N239" i="215"/>
  <c r="M239" i="215"/>
  <c r="L239" i="215"/>
  <c r="M12" i="217" s="1"/>
  <c r="O215" i="215"/>
  <c r="N215" i="215"/>
  <c r="M215" i="215"/>
  <c r="L215" i="215"/>
  <c r="M10" i="217" s="1"/>
  <c r="O108" i="215"/>
  <c r="N108" i="215"/>
  <c r="M108" i="215"/>
  <c r="L108" i="215"/>
  <c r="M9" i="217" s="1"/>
  <c r="O88" i="215"/>
  <c r="N88" i="215"/>
  <c r="M88" i="215"/>
  <c r="L88" i="215"/>
  <c r="M8" i="217" s="1"/>
  <c r="M67" i="215"/>
  <c r="O46" i="215"/>
  <c r="N46" i="215"/>
  <c r="M46" i="215"/>
  <c r="L46" i="215"/>
  <c r="O42" i="215"/>
  <c r="O47" i="215" s="1"/>
  <c r="N42" i="215"/>
  <c r="N47" i="215" s="1"/>
  <c r="M42" i="215"/>
  <c r="L42" i="215"/>
  <c r="M33" i="215"/>
  <c r="L33" i="215"/>
  <c r="O30" i="215"/>
  <c r="O34" i="215" s="1"/>
  <c r="N30" i="215"/>
  <c r="N34" i="215" s="1"/>
  <c r="M30" i="215"/>
  <c r="M34" i="215" s="1"/>
  <c r="L30" i="215"/>
  <c r="O20" i="215"/>
  <c r="N20" i="215"/>
  <c r="M20" i="215"/>
  <c r="L20" i="215"/>
  <c r="O15" i="215"/>
  <c r="O21" i="215" s="1"/>
  <c r="O49" i="215" s="1"/>
  <c r="N15" i="215"/>
  <c r="N21" i="215" s="1"/>
  <c r="M15" i="215"/>
  <c r="M21" i="215" s="1"/>
  <c r="L15" i="215"/>
  <c r="L21" i="215" s="1"/>
  <c r="O241" i="214"/>
  <c r="N241" i="214"/>
  <c r="M241" i="214"/>
  <c r="L241" i="214"/>
  <c r="O234" i="214"/>
  <c r="N234" i="214"/>
  <c r="M234" i="214"/>
  <c r="L234" i="214"/>
  <c r="F26" i="217" s="1"/>
  <c r="O223" i="214"/>
  <c r="N223" i="214"/>
  <c r="M223" i="214"/>
  <c r="L223" i="214"/>
  <c r="F14" i="217" s="1"/>
  <c r="O205" i="214"/>
  <c r="N205" i="214"/>
  <c r="M205" i="214"/>
  <c r="L205" i="214"/>
  <c r="F13" i="217" s="1"/>
  <c r="O199" i="214"/>
  <c r="N199" i="214"/>
  <c r="M199" i="214"/>
  <c r="L199" i="214"/>
  <c r="F25" i="217" s="1"/>
  <c r="O189" i="214"/>
  <c r="O191" i="214" s="1"/>
  <c r="N189" i="214"/>
  <c r="N191" i="214" s="1"/>
  <c r="M189" i="214"/>
  <c r="M191" i="214" s="1"/>
  <c r="L189" i="214"/>
  <c r="O178" i="214"/>
  <c r="N178" i="214"/>
  <c r="M178" i="214"/>
  <c r="M180" i="214" s="1"/>
  <c r="L178" i="214"/>
  <c r="O180" i="214"/>
  <c r="N180" i="214"/>
  <c r="O145" i="214"/>
  <c r="N145" i="214"/>
  <c r="M145" i="214"/>
  <c r="L145" i="214"/>
  <c r="F21" i="217" s="1"/>
  <c r="O129" i="214"/>
  <c r="N129" i="214"/>
  <c r="M129" i="214"/>
  <c r="L129" i="214"/>
  <c r="O125" i="214"/>
  <c r="N125" i="214"/>
  <c r="M125" i="214"/>
  <c r="L125" i="214"/>
  <c r="F22" i="217" s="1"/>
  <c r="O119" i="214"/>
  <c r="N119" i="214"/>
  <c r="M119" i="214"/>
  <c r="L119" i="214"/>
  <c r="O109" i="214"/>
  <c r="O131" i="214" s="1"/>
  <c r="N109" i="214"/>
  <c r="N131" i="214" s="1"/>
  <c r="M109" i="214"/>
  <c r="M131" i="214" s="1"/>
  <c r="L109" i="214"/>
  <c r="L131" i="214" s="1"/>
  <c r="F10" i="217" s="1"/>
  <c r="O94" i="214"/>
  <c r="N94" i="214"/>
  <c r="M94" i="214"/>
  <c r="L94" i="214"/>
  <c r="O89" i="214"/>
  <c r="N89" i="214"/>
  <c r="M89" i="214"/>
  <c r="L89" i="214"/>
  <c r="O85" i="214"/>
  <c r="O96" i="214" s="1"/>
  <c r="N85" i="214"/>
  <c r="N96" i="214" s="1"/>
  <c r="M85" i="214"/>
  <c r="L85" i="214"/>
  <c r="O76" i="214"/>
  <c r="N76" i="214"/>
  <c r="M76" i="214"/>
  <c r="L76" i="214"/>
  <c r="O45" i="214"/>
  <c r="O52" i="214" s="1"/>
  <c r="N45" i="214"/>
  <c r="N52" i="214" s="1"/>
  <c r="M45" i="214"/>
  <c r="L45" i="214"/>
  <c r="O37" i="214"/>
  <c r="N37" i="214"/>
  <c r="M37" i="214"/>
  <c r="L37" i="214"/>
  <c r="O27" i="214"/>
  <c r="O28" i="214" s="1"/>
  <c r="N27" i="214"/>
  <c r="N28" i="214" s="1"/>
  <c r="M27" i="214"/>
  <c r="M28" i="214" s="1"/>
  <c r="L27" i="214"/>
  <c r="L28" i="214" s="1"/>
  <c r="O18" i="214"/>
  <c r="N18" i="214"/>
  <c r="M18" i="214"/>
  <c r="L18" i="214"/>
  <c r="O13" i="214"/>
  <c r="O19" i="214" s="1"/>
  <c r="N13" i="214"/>
  <c r="M13" i="214"/>
  <c r="L13" i="214"/>
  <c r="L191" i="214" l="1"/>
  <c r="F23" i="217"/>
  <c r="N207" i="214"/>
  <c r="N49" i="215"/>
  <c r="L180" i="214"/>
  <c r="F24" i="217"/>
  <c r="F29" i="217" s="1"/>
  <c r="O207" i="214"/>
  <c r="F11" i="217"/>
  <c r="N19" i="214"/>
  <c r="N39" i="214" s="1"/>
  <c r="F8" i="217"/>
  <c r="L47" i="215"/>
  <c r="M22" i="217"/>
  <c r="L34" i="215"/>
  <c r="L300" i="215"/>
  <c r="M11" i="217"/>
  <c r="M19" i="217" s="1"/>
  <c r="L67" i="215"/>
  <c r="M21" i="217"/>
  <c r="L448" i="215"/>
  <c r="L450" i="215" s="1"/>
  <c r="M448" i="215"/>
  <c r="M300" i="215"/>
  <c r="N300" i="215"/>
  <c r="N450" i="215" s="1"/>
  <c r="O450" i="215"/>
  <c r="O461" i="215" s="1"/>
  <c r="M47" i="215"/>
  <c r="M49" i="215" s="1"/>
  <c r="L52" i="214"/>
  <c r="M52" i="214"/>
  <c r="L19" i="214"/>
  <c r="L39" i="214" s="1"/>
  <c r="M19" i="214"/>
  <c r="M39" i="214" s="1"/>
  <c r="M207" i="214"/>
  <c r="L207" i="214"/>
  <c r="N209" i="214"/>
  <c r="M96" i="214"/>
  <c r="L96" i="214"/>
  <c r="F9" i="217" s="1"/>
  <c r="O39" i="214"/>
  <c r="O209" i="214"/>
  <c r="J29" i="217"/>
  <c r="I29" i="217"/>
  <c r="C29" i="217"/>
  <c r="B29" i="217"/>
  <c r="E27" i="217"/>
  <c r="D27" i="217"/>
  <c r="L24" i="217"/>
  <c r="K24" i="217"/>
  <c r="J19" i="217"/>
  <c r="I19" i="217"/>
  <c r="C19" i="217"/>
  <c r="B19" i="217"/>
  <c r="L16" i="217"/>
  <c r="K16" i="217"/>
  <c r="E16" i="217"/>
  <c r="E15" i="217"/>
  <c r="L13" i="217"/>
  <c r="E12" i="217"/>
  <c r="D12" i="217"/>
  <c r="X13" i="216"/>
  <c r="W13" i="216"/>
  <c r="U13" i="216"/>
  <c r="T13" i="216"/>
  <c r="R13" i="216"/>
  <c r="Q13" i="216"/>
  <c r="O13" i="216"/>
  <c r="N13" i="216"/>
  <c r="L13" i="216"/>
  <c r="K13" i="216"/>
  <c r="I13" i="216"/>
  <c r="H13" i="216"/>
  <c r="F13" i="216"/>
  <c r="E13" i="216"/>
  <c r="C13" i="216"/>
  <c r="B13" i="216"/>
  <c r="AA12" i="216"/>
  <c r="Z12" i="216"/>
  <c r="AA11" i="216"/>
  <c r="Z11" i="216"/>
  <c r="AA10" i="216"/>
  <c r="Z10" i="216"/>
  <c r="AA9" i="216"/>
  <c r="Z9" i="216"/>
  <c r="AA8" i="216"/>
  <c r="Z8" i="216"/>
  <c r="K457" i="215"/>
  <c r="J457" i="215"/>
  <c r="I457" i="215"/>
  <c r="H457" i="215"/>
  <c r="G457" i="215"/>
  <c r="F457" i="215"/>
  <c r="E457" i="215"/>
  <c r="D457" i="215"/>
  <c r="K446" i="215"/>
  <c r="J446" i="215"/>
  <c r="I446" i="215"/>
  <c r="G446" i="215"/>
  <c r="F446" i="215"/>
  <c r="E446" i="215"/>
  <c r="D446" i="215"/>
  <c r="K25" i="217" s="1"/>
  <c r="H439" i="215"/>
  <c r="H446" i="215" s="1"/>
  <c r="L25" i="217" s="1"/>
  <c r="K436" i="215"/>
  <c r="J436" i="215"/>
  <c r="I436" i="215"/>
  <c r="H436" i="215"/>
  <c r="G436" i="215"/>
  <c r="F436" i="215"/>
  <c r="E436" i="215"/>
  <c r="D436" i="215"/>
  <c r="K424" i="215"/>
  <c r="K448" i="215" s="1"/>
  <c r="J424" i="215"/>
  <c r="J448" i="215" s="1"/>
  <c r="I424" i="215"/>
  <c r="I448" i="215" s="1"/>
  <c r="H424" i="215"/>
  <c r="L23" i="217" s="1"/>
  <c r="G424" i="215"/>
  <c r="F424" i="215"/>
  <c r="E424" i="215"/>
  <c r="D424" i="215"/>
  <c r="K23" i="217" s="1"/>
  <c r="K418" i="215"/>
  <c r="J418" i="215"/>
  <c r="I418" i="215"/>
  <c r="H418" i="215"/>
  <c r="G418" i="215"/>
  <c r="F418" i="215"/>
  <c r="E418" i="215"/>
  <c r="D418" i="215"/>
  <c r="K381" i="215"/>
  <c r="J381" i="215"/>
  <c r="I381" i="215"/>
  <c r="H381" i="215"/>
  <c r="G381" i="215"/>
  <c r="F381" i="215"/>
  <c r="E381" i="215"/>
  <c r="D381" i="215"/>
  <c r="K298" i="215"/>
  <c r="J298" i="215"/>
  <c r="I298" i="215"/>
  <c r="H298" i="215"/>
  <c r="L14" i="217" s="1"/>
  <c r="G298" i="215"/>
  <c r="F298" i="215"/>
  <c r="E298" i="215"/>
  <c r="D298" i="215"/>
  <c r="K14" i="217" s="1"/>
  <c r="K290" i="215"/>
  <c r="J290" i="215"/>
  <c r="I290" i="215"/>
  <c r="H290" i="215"/>
  <c r="L15" i="217" s="1"/>
  <c r="G290" i="215"/>
  <c r="F290" i="215"/>
  <c r="E290" i="215"/>
  <c r="D290" i="215"/>
  <c r="K15" i="217" s="1"/>
  <c r="K281" i="215"/>
  <c r="J281" i="215"/>
  <c r="I281" i="215"/>
  <c r="G281" i="215"/>
  <c r="F281" i="215"/>
  <c r="E281" i="215"/>
  <c r="D281" i="215"/>
  <c r="H261" i="215"/>
  <c r="H281" i="215" s="1"/>
  <c r="K257" i="215"/>
  <c r="K300" i="215" s="1"/>
  <c r="J257" i="215"/>
  <c r="J300" i="215" s="1"/>
  <c r="I257" i="215"/>
  <c r="G257" i="215"/>
  <c r="F257" i="215"/>
  <c r="E257" i="215"/>
  <c r="D257" i="215"/>
  <c r="H245" i="215"/>
  <c r="H257" i="215" s="1"/>
  <c r="K239" i="215"/>
  <c r="J239" i="215"/>
  <c r="I239" i="215"/>
  <c r="H239" i="215"/>
  <c r="L12" i="217" s="1"/>
  <c r="G239" i="215"/>
  <c r="F239" i="215"/>
  <c r="E239" i="215"/>
  <c r="D239" i="215"/>
  <c r="K12" i="217" s="1"/>
  <c r="K215" i="215"/>
  <c r="J215" i="215"/>
  <c r="I215" i="215"/>
  <c r="H215" i="215"/>
  <c r="L10" i="217" s="1"/>
  <c r="G215" i="215"/>
  <c r="F215" i="215"/>
  <c r="E215" i="215"/>
  <c r="D215" i="215"/>
  <c r="K10" i="217" s="1"/>
  <c r="K108" i="215"/>
  <c r="J108" i="215"/>
  <c r="I108" i="215"/>
  <c r="H108" i="215"/>
  <c r="L9" i="217" s="1"/>
  <c r="G108" i="215"/>
  <c r="F108" i="215"/>
  <c r="E108" i="215"/>
  <c r="D108" i="215"/>
  <c r="K9" i="217" s="1"/>
  <c r="K88" i="215"/>
  <c r="J88" i="215"/>
  <c r="I88" i="215"/>
  <c r="H88" i="215"/>
  <c r="L8" i="217" s="1"/>
  <c r="G88" i="215"/>
  <c r="F88" i="215"/>
  <c r="E88" i="215"/>
  <c r="D88" i="215"/>
  <c r="K8" i="217" s="1"/>
  <c r="K66" i="215"/>
  <c r="K67" i="215" s="1"/>
  <c r="J66" i="215"/>
  <c r="J67" i="215" s="1"/>
  <c r="I66" i="215"/>
  <c r="I67" i="215" s="1"/>
  <c r="H66" i="215"/>
  <c r="H67" i="215" s="1"/>
  <c r="G66" i="215"/>
  <c r="G67" i="215" s="1"/>
  <c r="F66" i="215"/>
  <c r="F67" i="215" s="1"/>
  <c r="E66" i="215"/>
  <c r="E67" i="215" s="1"/>
  <c r="D66" i="215"/>
  <c r="D67" i="215" s="1"/>
  <c r="K46" i="215"/>
  <c r="J46" i="215"/>
  <c r="I46" i="215"/>
  <c r="H46" i="215"/>
  <c r="K42" i="215"/>
  <c r="K47" i="215" s="1"/>
  <c r="J42" i="215"/>
  <c r="J47" i="215" s="1"/>
  <c r="I42" i="215"/>
  <c r="I47" i="215" s="1"/>
  <c r="H42" i="215"/>
  <c r="H47" i="215" s="1"/>
  <c r="G42" i="215"/>
  <c r="G47" i="215" s="1"/>
  <c r="F42" i="215"/>
  <c r="F47" i="215" s="1"/>
  <c r="E42" i="215"/>
  <c r="E47" i="215" s="1"/>
  <c r="D42" i="215"/>
  <c r="D47" i="215" s="1"/>
  <c r="I33" i="215"/>
  <c r="H33" i="215"/>
  <c r="E33" i="215"/>
  <c r="D33" i="215"/>
  <c r="K30" i="215"/>
  <c r="K34" i="215" s="1"/>
  <c r="J30" i="215"/>
  <c r="J34" i="215" s="1"/>
  <c r="I30" i="215"/>
  <c r="I34" i="215" s="1"/>
  <c r="H30" i="215"/>
  <c r="G30" i="215"/>
  <c r="G34" i="215" s="1"/>
  <c r="F30" i="215"/>
  <c r="F34" i="215" s="1"/>
  <c r="E30" i="215"/>
  <c r="E34" i="215" s="1"/>
  <c r="D30" i="215"/>
  <c r="D34" i="215" s="1"/>
  <c r="K20" i="215"/>
  <c r="J20" i="215"/>
  <c r="I20" i="215"/>
  <c r="H20" i="215"/>
  <c r="L22" i="217" s="1"/>
  <c r="E20" i="215"/>
  <c r="D20" i="215"/>
  <c r="K22" i="217" s="1"/>
  <c r="K15" i="215"/>
  <c r="K21" i="215" s="1"/>
  <c r="J15" i="215"/>
  <c r="I15" i="215"/>
  <c r="H15" i="215"/>
  <c r="G15" i="215"/>
  <c r="G21" i="215" s="1"/>
  <c r="G49" i="215" s="1"/>
  <c r="F15" i="215"/>
  <c r="F21" i="215" s="1"/>
  <c r="E15" i="215"/>
  <c r="E21" i="215" s="1"/>
  <c r="D15" i="215"/>
  <c r="K241" i="214"/>
  <c r="J241" i="214"/>
  <c r="I241" i="214"/>
  <c r="H241" i="214"/>
  <c r="G241" i="214"/>
  <c r="F241" i="214"/>
  <c r="E241" i="214"/>
  <c r="D241" i="214"/>
  <c r="K234" i="214"/>
  <c r="J234" i="214"/>
  <c r="I234" i="214"/>
  <c r="H234" i="214"/>
  <c r="E26" i="217" s="1"/>
  <c r="G234" i="214"/>
  <c r="F234" i="214"/>
  <c r="E234" i="214"/>
  <c r="D234" i="214"/>
  <c r="D26" i="217" s="1"/>
  <c r="K223" i="214"/>
  <c r="J223" i="214"/>
  <c r="I223" i="214"/>
  <c r="H223" i="214"/>
  <c r="E14" i="217" s="1"/>
  <c r="G223" i="214"/>
  <c r="F223" i="214"/>
  <c r="E223" i="214"/>
  <c r="D223" i="214"/>
  <c r="D14" i="217" s="1"/>
  <c r="K205" i="214"/>
  <c r="J205" i="214"/>
  <c r="I205" i="214"/>
  <c r="H205" i="214"/>
  <c r="E13" i="217" s="1"/>
  <c r="G205" i="214"/>
  <c r="F205" i="214"/>
  <c r="E205" i="214"/>
  <c r="D205" i="214"/>
  <c r="D13" i="217" s="1"/>
  <c r="K199" i="214"/>
  <c r="J199" i="214"/>
  <c r="I199" i="214"/>
  <c r="H199" i="214"/>
  <c r="E25" i="217" s="1"/>
  <c r="G199" i="214"/>
  <c r="F199" i="214"/>
  <c r="E199" i="214"/>
  <c r="D199" i="214"/>
  <c r="D25" i="217" s="1"/>
  <c r="K189" i="214"/>
  <c r="K191" i="214" s="1"/>
  <c r="J189" i="214"/>
  <c r="J191" i="214" s="1"/>
  <c r="I189" i="214"/>
  <c r="I191" i="214" s="1"/>
  <c r="H189" i="214"/>
  <c r="E23" i="217" s="1"/>
  <c r="G189" i="214"/>
  <c r="G191" i="214" s="1"/>
  <c r="F189" i="214"/>
  <c r="F191" i="214" s="1"/>
  <c r="E189" i="214"/>
  <c r="E191" i="214" s="1"/>
  <c r="D189" i="214"/>
  <c r="D191" i="214" s="1"/>
  <c r="K178" i="214"/>
  <c r="J178" i="214"/>
  <c r="I178" i="214"/>
  <c r="H178" i="214"/>
  <c r="E24" i="217" s="1"/>
  <c r="G178" i="214"/>
  <c r="F178" i="214"/>
  <c r="E178" i="214"/>
  <c r="D178" i="214"/>
  <c r="D24" i="217" s="1"/>
  <c r="K169" i="214"/>
  <c r="K180" i="214" s="1"/>
  <c r="J169" i="214"/>
  <c r="J180" i="214" s="1"/>
  <c r="I169" i="214"/>
  <c r="I180" i="214" s="1"/>
  <c r="H169" i="214"/>
  <c r="H180" i="214" s="1"/>
  <c r="G169" i="214"/>
  <c r="G180" i="214" s="1"/>
  <c r="F169" i="214"/>
  <c r="F180" i="214" s="1"/>
  <c r="E169" i="214"/>
  <c r="E180" i="214" s="1"/>
  <c r="D169" i="214"/>
  <c r="D180" i="214" s="1"/>
  <c r="K145" i="214"/>
  <c r="J145" i="214"/>
  <c r="I145" i="214"/>
  <c r="H145" i="214"/>
  <c r="E21" i="217" s="1"/>
  <c r="G145" i="214"/>
  <c r="F145" i="214"/>
  <c r="E145" i="214"/>
  <c r="D145" i="214"/>
  <c r="D21" i="217" s="1"/>
  <c r="K129" i="214"/>
  <c r="J129" i="214"/>
  <c r="I129" i="214"/>
  <c r="H129" i="214"/>
  <c r="K125" i="214"/>
  <c r="J125" i="214"/>
  <c r="I125" i="214"/>
  <c r="H125" i="214"/>
  <c r="E22" i="217" s="1"/>
  <c r="K119" i="214"/>
  <c r="J119" i="214"/>
  <c r="I119" i="214"/>
  <c r="H119" i="214"/>
  <c r="K109" i="214"/>
  <c r="K131" i="214" s="1"/>
  <c r="J109" i="214"/>
  <c r="J131" i="214" s="1"/>
  <c r="I109" i="214"/>
  <c r="I131" i="214" s="1"/>
  <c r="H109" i="214"/>
  <c r="H131" i="214" s="1"/>
  <c r="G109" i="214"/>
  <c r="G131" i="214" s="1"/>
  <c r="F109" i="214"/>
  <c r="F131" i="214" s="1"/>
  <c r="E109" i="214"/>
  <c r="E131" i="214" s="1"/>
  <c r="D109" i="214"/>
  <c r="D131" i="214" s="1"/>
  <c r="D10" i="217" s="1"/>
  <c r="K94" i="214"/>
  <c r="J94" i="214"/>
  <c r="I94" i="214"/>
  <c r="H94" i="214"/>
  <c r="G94" i="214"/>
  <c r="F94" i="214"/>
  <c r="E94" i="214"/>
  <c r="D94" i="214"/>
  <c r="K89" i="214"/>
  <c r="J89" i="214"/>
  <c r="I89" i="214"/>
  <c r="H89" i="214"/>
  <c r="G89" i="214"/>
  <c r="F89" i="214"/>
  <c r="E89" i="214"/>
  <c r="D89" i="214"/>
  <c r="K85" i="214"/>
  <c r="K96" i="214" s="1"/>
  <c r="J85" i="214"/>
  <c r="J96" i="214" s="1"/>
  <c r="I85" i="214"/>
  <c r="I96" i="214" s="1"/>
  <c r="H85" i="214"/>
  <c r="H96" i="214" s="1"/>
  <c r="G85" i="214"/>
  <c r="G96" i="214" s="1"/>
  <c r="F85" i="214"/>
  <c r="F96" i="214" s="1"/>
  <c r="E85" i="214"/>
  <c r="E96" i="214" s="1"/>
  <c r="D85" i="214"/>
  <c r="D96" i="214" s="1"/>
  <c r="K76" i="214"/>
  <c r="J76" i="214"/>
  <c r="I76" i="214"/>
  <c r="H76" i="214"/>
  <c r="G76" i="214"/>
  <c r="F76" i="214"/>
  <c r="E76" i="214"/>
  <c r="D76" i="214"/>
  <c r="K51" i="214"/>
  <c r="J51" i="214"/>
  <c r="I51" i="214"/>
  <c r="H51" i="214"/>
  <c r="G51" i="214"/>
  <c r="F51" i="214"/>
  <c r="E51" i="214"/>
  <c r="D51" i="214"/>
  <c r="K45" i="214"/>
  <c r="K52" i="214" s="1"/>
  <c r="J45" i="214"/>
  <c r="J52" i="214" s="1"/>
  <c r="I45" i="214"/>
  <c r="I52" i="214" s="1"/>
  <c r="H45" i="214"/>
  <c r="H52" i="214" s="1"/>
  <c r="G45" i="214"/>
  <c r="G52" i="214" s="1"/>
  <c r="F45" i="214"/>
  <c r="F52" i="214" s="1"/>
  <c r="E45" i="214"/>
  <c r="E52" i="214" s="1"/>
  <c r="D45" i="214"/>
  <c r="D52" i="214" s="1"/>
  <c r="G37" i="214"/>
  <c r="F37" i="214"/>
  <c r="E37" i="214"/>
  <c r="D37" i="214"/>
  <c r="K36" i="214"/>
  <c r="K37" i="214" s="1"/>
  <c r="J36" i="214"/>
  <c r="J37" i="214" s="1"/>
  <c r="I36" i="214"/>
  <c r="I37" i="214" s="1"/>
  <c r="H36" i="214"/>
  <c r="H37" i="214" s="1"/>
  <c r="G28" i="214"/>
  <c r="F28" i="214"/>
  <c r="E28" i="214"/>
  <c r="D28" i="214"/>
  <c r="K27" i="214"/>
  <c r="K28" i="214" s="1"/>
  <c r="J27" i="214"/>
  <c r="J28" i="214" s="1"/>
  <c r="I27" i="214"/>
  <c r="I28" i="214" s="1"/>
  <c r="H27" i="214"/>
  <c r="H28" i="214" s="1"/>
  <c r="K18" i="214"/>
  <c r="J18" i="214"/>
  <c r="I18" i="214"/>
  <c r="H18" i="214"/>
  <c r="E11" i="217" s="1"/>
  <c r="K13" i="214"/>
  <c r="K19" i="214" s="1"/>
  <c r="J13" i="214"/>
  <c r="J19" i="214" s="1"/>
  <c r="J39" i="214" s="1"/>
  <c r="I13" i="214"/>
  <c r="I19" i="214" s="1"/>
  <c r="I39" i="214" s="1"/>
  <c r="H13" i="214"/>
  <c r="H19" i="214" s="1"/>
  <c r="G13" i="214"/>
  <c r="G19" i="214" s="1"/>
  <c r="F13" i="214"/>
  <c r="F19" i="214" s="1"/>
  <c r="F39" i="214" s="1"/>
  <c r="E13" i="214"/>
  <c r="E19" i="214" s="1"/>
  <c r="E39" i="214" s="1"/>
  <c r="D13" i="214"/>
  <c r="D8" i="217" s="1"/>
  <c r="M209" i="214" l="1"/>
  <c r="G207" i="214"/>
  <c r="N461" i="215"/>
  <c r="M450" i="215"/>
  <c r="F19" i="217"/>
  <c r="F32" i="217" s="1"/>
  <c r="N212" i="214"/>
  <c r="N245" i="214" s="1"/>
  <c r="M29" i="217"/>
  <c r="M32" i="217" s="1"/>
  <c r="I21" i="215"/>
  <c r="F448" i="215"/>
  <c r="L49" i="215"/>
  <c r="L461" i="215" s="1"/>
  <c r="J21" i="215"/>
  <c r="K49" i="215"/>
  <c r="G448" i="215"/>
  <c r="E448" i="215"/>
  <c r="H34" i="215"/>
  <c r="M461" i="215"/>
  <c r="M212" i="214"/>
  <c r="M245" i="214" s="1"/>
  <c r="L209" i="214"/>
  <c r="L212" i="214" s="1"/>
  <c r="L245" i="214" s="1"/>
  <c r="O212" i="214"/>
  <c r="O245" i="214" s="1"/>
  <c r="C32" i="217"/>
  <c r="I32" i="217"/>
  <c r="J32" i="217"/>
  <c r="AA13" i="216"/>
  <c r="Z13" i="216"/>
  <c r="E49" i="215"/>
  <c r="E300" i="215"/>
  <c r="I300" i="215"/>
  <c r="F300" i="215"/>
  <c r="I49" i="215"/>
  <c r="J49" i="215"/>
  <c r="G300" i="215"/>
  <c r="K450" i="215"/>
  <c r="K461" i="215" s="1"/>
  <c r="J450" i="215"/>
  <c r="F49" i="215"/>
  <c r="E10" i="217"/>
  <c r="K207" i="214"/>
  <c r="K209" i="214" s="1"/>
  <c r="H39" i="214"/>
  <c r="E207" i="214"/>
  <c r="I207" i="214"/>
  <c r="D11" i="217"/>
  <c r="F209" i="214"/>
  <c r="F212" i="214" s="1"/>
  <c r="F245" i="214" s="1"/>
  <c r="F207" i="214"/>
  <c r="J207" i="214"/>
  <c r="J209" i="214" s="1"/>
  <c r="J212" i="214" s="1"/>
  <c r="J245" i="214" s="1"/>
  <c r="G39" i="214"/>
  <c r="E9" i="217"/>
  <c r="E29" i="217"/>
  <c r="D9" i="217"/>
  <c r="K39" i="214"/>
  <c r="G209" i="214"/>
  <c r="D448" i="215"/>
  <c r="E8" i="217"/>
  <c r="D23" i="217"/>
  <c r="D29" i="217" s="1"/>
  <c r="K11" i="217"/>
  <c r="K19" i="217" s="1"/>
  <c r="D300" i="215"/>
  <c r="H448" i="215"/>
  <c r="D207" i="214"/>
  <c r="D209" i="214" s="1"/>
  <c r="H207" i="214"/>
  <c r="K21" i="217"/>
  <c r="K29" i="217" s="1"/>
  <c r="L21" i="217"/>
  <c r="L29" i="217" s="1"/>
  <c r="D21" i="215"/>
  <c r="D49" i="215" s="1"/>
  <c r="H21" i="215"/>
  <c r="H49" i="215" s="1"/>
  <c r="B32" i="217"/>
  <c r="D19" i="214"/>
  <c r="D39" i="214" s="1"/>
  <c r="H191" i="214"/>
  <c r="H209" i="214" s="1"/>
  <c r="H212" i="214" s="1"/>
  <c r="H245" i="214" s="1"/>
  <c r="H300" i="215"/>
  <c r="L11" i="217"/>
  <c r="L19" i="217" s="1"/>
  <c r="E209" i="214"/>
  <c r="E212" i="214" s="1"/>
  <c r="E245" i="214" s="1"/>
  <c r="I209" i="214"/>
  <c r="I212" i="214" s="1"/>
  <c r="I245" i="214" s="1"/>
  <c r="I450" i="215"/>
  <c r="G212" i="214" l="1"/>
  <c r="G245" i="214" s="1"/>
  <c r="G450" i="215"/>
  <c r="G461" i="215" s="1"/>
  <c r="I461" i="215"/>
  <c r="F450" i="215"/>
  <c r="E450" i="215"/>
  <c r="E461" i="215" s="1"/>
  <c r="F461" i="215"/>
  <c r="D19" i="217"/>
  <c r="E19" i="217"/>
  <c r="E32" i="217" s="1"/>
  <c r="D450" i="215"/>
  <c r="D461" i="215" s="1"/>
  <c r="J461" i="215"/>
  <c r="H450" i="215"/>
  <c r="H461" i="215" s="1"/>
  <c r="D32" i="217"/>
  <c r="K32" i="217"/>
  <c r="L32" i="217"/>
  <c r="D212" i="214"/>
  <c r="D245" i="214" s="1"/>
  <c r="K212" i="214"/>
  <c r="K245" i="214" s="1"/>
  <c r="E144" i="213" l="1"/>
  <c r="D144" i="213"/>
  <c r="F143" i="213"/>
  <c r="F142" i="213"/>
  <c r="F141" i="213"/>
  <c r="F140" i="213"/>
  <c r="F139" i="213"/>
  <c r="F137" i="213"/>
  <c r="E133" i="213"/>
  <c r="D133" i="213"/>
  <c r="F132" i="213"/>
  <c r="F131" i="213"/>
  <c r="F130" i="213"/>
  <c r="F129" i="213"/>
  <c r="E125" i="213"/>
  <c r="D125" i="213"/>
  <c r="F124" i="213"/>
  <c r="F123" i="213"/>
  <c r="F122" i="213"/>
  <c r="F121" i="213"/>
  <c r="E117" i="213"/>
  <c r="D117" i="213"/>
  <c r="F116" i="213"/>
  <c r="F117" i="213" s="1"/>
  <c r="E112" i="213"/>
  <c r="D112" i="213"/>
  <c r="F111" i="213"/>
  <c r="F110" i="213"/>
  <c r="F109" i="213"/>
  <c r="F108" i="213"/>
  <c r="E104" i="213"/>
  <c r="D104" i="213"/>
  <c r="F103" i="213"/>
  <c r="F102" i="213"/>
  <c r="F101" i="213"/>
  <c r="F100" i="213"/>
  <c r="E96" i="213"/>
  <c r="D96" i="213"/>
  <c r="F95" i="213"/>
  <c r="F94" i="213"/>
  <c r="F93" i="213"/>
  <c r="F92" i="213"/>
  <c r="F91" i="213"/>
  <c r="D87" i="213"/>
  <c r="E87" i="213"/>
  <c r="F85" i="213"/>
  <c r="D81" i="213"/>
  <c r="F80" i="213"/>
  <c r="D75" i="213"/>
  <c r="F74" i="213"/>
  <c r="F73" i="213"/>
  <c r="F72" i="213"/>
  <c r="F71" i="213"/>
  <c r="E60" i="213"/>
  <c r="D60" i="213"/>
  <c r="F59" i="213"/>
  <c r="F60" i="213" s="1"/>
  <c r="E55" i="213"/>
  <c r="D55" i="213"/>
  <c r="F54" i="213"/>
  <c r="F55" i="213" s="1"/>
  <c r="E50" i="213"/>
  <c r="D50" i="213"/>
  <c r="F49" i="213"/>
  <c r="F50" i="213" s="1"/>
  <c r="E45" i="213"/>
  <c r="D45" i="213"/>
  <c r="F44" i="213"/>
  <c r="F45" i="213" s="1"/>
  <c r="E40" i="213"/>
  <c r="D40" i="213"/>
  <c r="F39" i="213"/>
  <c r="F40" i="213" s="1"/>
  <c r="E35" i="213"/>
  <c r="D35" i="213"/>
  <c r="F34" i="213"/>
  <c r="F35" i="213" s="1"/>
  <c r="E30" i="213"/>
  <c r="D30" i="213"/>
  <c r="F29" i="213"/>
  <c r="F30" i="213" s="1"/>
  <c r="F23" i="213"/>
  <c r="F25" i="213" s="1"/>
  <c r="F17" i="213"/>
  <c r="F19" i="213" s="1"/>
  <c r="E13" i="213"/>
  <c r="D13" i="213"/>
  <c r="F12" i="213"/>
  <c r="F13" i="213" s="1"/>
  <c r="D63" i="213" l="1"/>
  <c r="E63" i="213"/>
  <c r="F63" i="213"/>
  <c r="E81" i="213"/>
  <c r="F96" i="213"/>
  <c r="F79" i="213"/>
  <c r="F81" i="213" s="1"/>
  <c r="F112" i="213"/>
  <c r="F125" i="213"/>
  <c r="F138" i="213"/>
  <c r="F144" i="213" s="1"/>
  <c r="F75" i="213"/>
  <c r="D146" i="213"/>
  <c r="F104" i="213"/>
  <c r="F86" i="213"/>
  <c r="F87" i="213" s="1"/>
  <c r="F133" i="213"/>
  <c r="E75" i="213"/>
  <c r="E146" i="213" l="1"/>
  <c r="F146" i="213"/>
</calcChain>
</file>

<file path=xl/sharedStrings.xml><?xml version="1.0" encoding="utf-8"?>
<sst xmlns="http://schemas.openxmlformats.org/spreadsheetml/2006/main" count="2832" uniqueCount="1953">
  <si>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</si>
  <si>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</si>
  <si>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</si>
  <si>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</si>
  <si>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</si>
  <si>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</si>
  <si>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</si>
  <si>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</si>
  <si>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</si>
  <si>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</si>
  <si>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</si>
  <si>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</si>
  <si>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</si>
  <si>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</si>
  <si>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</si>
  <si>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</si>
  <si>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</si>
  <si>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</si>
  <si>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</si>
  <si>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</si>
  <si>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</si>
  <si>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</si>
  <si>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</si>
  <si>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</si>
  <si>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</si>
  <si>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</si>
  <si>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</si>
  <si>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</si>
  <si>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</si>
  <si>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</si>
  <si>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</si>
  <si>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</si>
  <si>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</si>
  <si>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</si>
  <si>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</si>
  <si>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</si>
  <si>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</si>
  <si>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</si>
  <si>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</si>
  <si>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</si>
  <si>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</si>
  <si>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</si>
  <si>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</si>
  <si>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</si>
  <si>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</si>
  <si>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</si>
  <si>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</si>
  <si>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</si>
  <si>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</si>
  <si>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</si>
  <si>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</si>
  <si>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</si>
  <si>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</si>
  <si>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</si>
  <si>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</si>
  <si>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</si>
  <si>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</si>
  <si>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</si>
  <si>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</si>
  <si>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</si>
  <si>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</si>
  <si>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</si>
  <si>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</si>
  <si>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</si>
  <si>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</si>
  <si>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</si>
  <si>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</si>
  <si>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</si>
  <si>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</si>
  <si>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</si>
  <si>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</si>
  <si>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</si>
  <si>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</si>
  <si>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</si>
  <si>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</si>
  <si>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</si>
  <si>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</si>
  <si>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</si>
  <si>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</si>
  <si>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</si>
  <si>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</si>
  <si>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</si>
  <si>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</si>
  <si>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</si>
  <si>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</si>
  <si>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</si>
  <si>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</si>
  <si>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</si>
  <si>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</si>
  <si>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</si>
  <si>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</si>
  <si>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</si>
  <si>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</si>
  <si>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</si>
  <si>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</si>
  <si>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</si>
  <si>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</si>
  <si>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</si>
  <si>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</si>
  <si>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</si>
  <si>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</si>
  <si>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</si>
  <si>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</si>
  <si>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</si>
  <si>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</si>
  <si>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</si>
  <si>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</si>
  <si>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</si>
  <si>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</si>
  <si>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</si>
  <si>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</si>
  <si>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</si>
  <si>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</si>
  <si>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</si>
  <si>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</si>
  <si>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</si>
  <si>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</si>
  <si>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</si>
  <si>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</si>
  <si>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</si>
  <si>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</si>
  <si>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</si>
  <si>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</si>
  <si>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</si>
  <si>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</si>
  <si>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</si>
  <si>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</si>
  <si>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</si>
  <si>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</si>
  <si>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</si>
  <si>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</si>
  <si>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</si>
  <si>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</si>
  <si>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</si>
  <si>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</si>
  <si>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</si>
  <si>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</si>
  <si>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</si>
  <si>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</si>
  <si>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</si>
  <si>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</si>
  <si>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</si>
  <si>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</si>
  <si>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</si>
  <si>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</si>
  <si>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</si>
  <si>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</si>
  <si>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</si>
  <si>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</si>
  <si>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</si>
  <si>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</si>
  <si>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</si>
  <si>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</si>
  <si>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</si>
  <si>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Összesen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</si>
  <si>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</si>
  <si>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</si>
  <si>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</si>
  <si>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</si>
  <si>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</si>
  <si>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</si>
  <si>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</si>
  <si>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</si>
  <si>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</si>
  <si>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</si>
  <si>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</si>
  <si>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</si>
  <si>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</si>
  <si>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</si>
  <si>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</si>
  <si>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</si>
  <si>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</si>
  <si>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</si>
  <si>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</si>
  <si>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</si>
  <si>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</si>
  <si>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</si>
  <si>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</si>
  <si>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</si>
  <si>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</si>
  <si>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</si>
  <si>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</si>
  <si>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</si>
  <si>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</si>
  <si>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</si>
  <si>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</si>
  <si>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Ft</t>
  </si>
  <si>
    <t>2018.</t>
  </si>
  <si>
    <t>Bevételek</t>
  </si>
  <si>
    <t>Kiadások</t>
  </si>
  <si>
    <t>Kiadások összesen: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</si>
  <si>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</si>
  <si>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</si>
  <si>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</si>
  <si>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</si>
  <si>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</si>
  <si>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</si>
  <si>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</si>
  <si>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</si>
  <si>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</si>
  <si>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</si>
  <si>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</si>
  <si>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</si>
  <si>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</si>
  <si>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</si>
  <si>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</si>
  <si>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</si>
  <si>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</si>
  <si>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</si>
  <si>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</si>
  <si>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</si>
  <si>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</si>
  <si>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</si>
  <si>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</si>
  <si>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</si>
  <si>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</si>
  <si>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</si>
  <si>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</si>
  <si>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</si>
  <si>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</si>
  <si>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</si>
  <si>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2.2. Dombóvári HACS Egyesület kölcsön visszafizetés</t>
  </si>
  <si>
    <t>TOP-5.1.2-15-TL1-2016-00002</t>
  </si>
  <si>
    <t>Foglalkoztatási paktum létrehozása Tamási és Dombóvár városok környezetében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</si>
  <si>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</si>
  <si>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</si>
  <si>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</si>
  <si>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</si>
  <si>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</si>
  <si>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</si>
  <si>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</si>
  <si>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</si>
  <si>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</si>
  <si>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</si>
  <si>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</si>
  <si>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</si>
  <si>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</si>
  <si>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</si>
  <si>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</si>
  <si>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</si>
  <si>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</si>
  <si>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</si>
  <si>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</si>
  <si>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</si>
  <si>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</si>
  <si>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</si>
  <si>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</si>
  <si>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</si>
  <si>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</si>
  <si>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</si>
  <si>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</si>
  <si>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</si>
  <si>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</si>
  <si>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</si>
  <si>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</si>
  <si>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</si>
  <si>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</si>
  <si>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</si>
  <si>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</si>
  <si>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</si>
  <si>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</si>
  <si>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</si>
  <si>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</si>
  <si>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</si>
  <si>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</si>
  <si>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</si>
  <si>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</si>
  <si>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</si>
  <si>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</si>
  <si>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</si>
  <si>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</si>
  <si>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</si>
  <si>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</si>
  <si>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</si>
  <si>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</si>
  <si>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</si>
  <si>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</si>
  <si>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</si>
  <si>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</si>
  <si>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</si>
  <si>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</si>
  <si>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</si>
  <si>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</si>
  <si>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</si>
  <si>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</si>
  <si>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</si>
  <si>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</si>
  <si>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</si>
  <si>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</si>
  <si>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</si>
  <si>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</si>
  <si>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</si>
  <si>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</si>
  <si>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</si>
  <si>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</si>
  <si>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</si>
  <si>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</si>
  <si>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</si>
  <si>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</si>
  <si>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</si>
  <si>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</si>
  <si>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</si>
  <si>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</si>
  <si>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</si>
  <si>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</si>
  <si>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</si>
  <si>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</si>
  <si>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</si>
  <si>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</si>
  <si>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</si>
  <si>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</si>
  <si>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</si>
  <si>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</si>
  <si>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</si>
  <si>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</si>
  <si>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</si>
  <si>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</si>
  <si>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</si>
  <si>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</si>
  <si>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</si>
  <si>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</si>
  <si>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</si>
  <si>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</si>
  <si>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</si>
  <si>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</si>
  <si>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</si>
  <si>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</si>
  <si>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</si>
  <si>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</si>
  <si>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</si>
  <si>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</si>
  <si>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</si>
  <si>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</si>
  <si>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</si>
  <si>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</si>
  <si>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</si>
  <si>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</si>
  <si>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</si>
  <si>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</si>
  <si>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</si>
  <si>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</si>
  <si>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</si>
  <si>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</si>
  <si>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</si>
  <si>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</si>
  <si>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</si>
  <si>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</si>
  <si>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</si>
  <si>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</si>
  <si>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</si>
  <si>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</si>
  <si>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</si>
  <si>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</si>
  <si>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</si>
  <si>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</si>
  <si>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</si>
  <si>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</si>
  <si>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</si>
  <si>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</si>
  <si>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</si>
  <si>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</si>
  <si>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</si>
  <si>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</si>
  <si>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</si>
  <si>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</si>
  <si>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</si>
  <si>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</si>
  <si>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</si>
  <si>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</si>
  <si>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</si>
  <si>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</si>
  <si>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</si>
  <si>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</si>
  <si>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</si>
  <si>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</si>
  <si>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</si>
  <si>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</si>
  <si>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</si>
  <si>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</si>
  <si>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</si>
  <si>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</si>
  <si>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</si>
  <si>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</si>
  <si>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</si>
  <si>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</si>
  <si>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</si>
  <si>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</si>
  <si>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</si>
  <si>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</si>
  <si>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</si>
  <si>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</si>
  <si>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</si>
  <si>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</si>
  <si>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</si>
  <si>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</si>
  <si>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</si>
  <si>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</si>
  <si>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</si>
  <si>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</si>
  <si>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</si>
  <si>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</si>
  <si>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</si>
  <si>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</si>
  <si>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</si>
  <si>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</si>
  <si>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</si>
  <si>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</si>
  <si>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</si>
  <si>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</si>
  <si>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</si>
  <si>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</si>
  <si>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</si>
  <si>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</si>
  <si>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</si>
  <si>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</si>
  <si>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</si>
  <si>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</si>
  <si>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</si>
  <si>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</si>
  <si>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</si>
  <si>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</si>
  <si>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</si>
  <si>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</si>
  <si>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</si>
  <si>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</si>
  <si>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</si>
  <si>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</si>
  <si>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</si>
  <si>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</si>
  <si>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</si>
  <si>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</si>
  <si>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</si>
  <si>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</si>
  <si>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</si>
  <si>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</si>
  <si>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</si>
  <si>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</si>
  <si>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</si>
  <si>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</si>
  <si>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</si>
  <si>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</si>
  <si>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</si>
  <si>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</si>
  <si>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</si>
  <si>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</si>
  <si>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</si>
  <si>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</si>
  <si>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</si>
  <si>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2017.12.31-ig</t>
  </si>
  <si>
    <t>Épületenergetikai korszerűsítés a Dombóvári Szivárvány Óvoda Százszorszép Tagóvodája épületén</t>
  </si>
  <si>
    <t>Céltartalék (felhalmozási)</t>
  </si>
  <si>
    <t>Egyéb felhalmozási célú kiadások Áht-n belülre, Áht-n kívülre</t>
  </si>
  <si>
    <t>Egyéb működési célú kiadások Áht-n belülre, Áht-n kívülre</t>
  </si>
  <si>
    <t>Ft-ban</t>
  </si>
  <si>
    <t>Sorsz.</t>
  </si>
  <si>
    <t>Megnevezés</t>
  </si>
  <si>
    <t>Hitelfelvétel</t>
  </si>
  <si>
    <t>1.</t>
  </si>
  <si>
    <t>2.</t>
  </si>
  <si>
    <t>3.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</si>
  <si>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</si>
  <si>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</si>
  <si>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</si>
  <si>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</si>
  <si>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</si>
  <si>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</si>
  <si>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</si>
  <si>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</si>
  <si>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</si>
  <si>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</si>
  <si>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</si>
  <si>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</si>
  <si>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</si>
  <si>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</si>
  <si>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</si>
  <si>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</si>
  <si>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</si>
  <si>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</si>
  <si>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</si>
  <si>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</si>
  <si>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</si>
  <si>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</si>
  <si>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</si>
  <si>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</si>
  <si>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</si>
  <si>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</si>
  <si>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</si>
  <si>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</si>
  <si>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</si>
  <si>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</si>
  <si>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</si>
  <si>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</si>
  <si>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</si>
  <si>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</si>
  <si>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</si>
  <si>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</si>
  <si>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</si>
  <si>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</si>
  <si>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</si>
  <si>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</si>
  <si>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</si>
  <si>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</si>
  <si>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</si>
  <si>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</si>
  <si>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</si>
  <si>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</si>
  <si>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</si>
  <si>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</si>
  <si>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</si>
  <si>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</si>
  <si>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</si>
  <si>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</si>
  <si>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</si>
  <si>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</si>
  <si>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</si>
  <si>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</si>
  <si>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</si>
  <si>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</si>
  <si>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</si>
  <si>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</si>
  <si>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</si>
  <si>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</si>
  <si>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</si>
  <si>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</si>
  <si>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</si>
  <si>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</si>
  <si>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</si>
  <si>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489/2016. (XII. 15.) Kt. határozat</t>
  </si>
  <si>
    <t>Dombóvár 1890 hrsz-ú, természetben Dombóvár, Földvár u. 18. szám alatt lévő sportingatlan (2018. december 31-ig)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</si>
  <si>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</si>
  <si>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</si>
  <si>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</si>
  <si>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</si>
  <si>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</si>
  <si>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</si>
  <si>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</si>
  <si>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Tulajdonjog, illetve haszonélvezeti jog alapján a kedvezmény 974 adózót, a mentesség 2.303 adózót érint.</t>
  </si>
  <si>
    <t>2018. évi nyitó</t>
  </si>
  <si>
    <t>2018. évi növekedés</t>
  </si>
  <si>
    <t>Csökkenés 2020-ban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</si>
  <si>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</si>
  <si>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</si>
  <si>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</si>
  <si>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</si>
  <si>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</si>
  <si>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</si>
  <si>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</si>
  <si>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</si>
  <si>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1.2. Választásra önkormányzattól</t>
  </si>
  <si>
    <t>14. Árpád u. 2-6. megsüllyedt ház miatt önkormányzat számára megítélt perköltség</t>
  </si>
  <si>
    <t>15. Farkas Attila Uszoda bevétele</t>
  </si>
  <si>
    <t>1.1.1. 2017. évről áthúzódó bérkompenzáció támogatása</t>
  </si>
  <si>
    <t>1.3.1. Szociális ágazati összevont pótlék kifizetéséhez támogatás</t>
  </si>
  <si>
    <t>1.4.1. Kulturális pótlék kifizetéséhez támogatás</t>
  </si>
  <si>
    <t>2.1. Költségvetési szerveknél foglalkoztatottak 2018. évi kompenzációja</t>
  </si>
  <si>
    <t>2.2. Egészségügyi kiegészítő pótlék kifizetéséhez támogatás</t>
  </si>
  <si>
    <t>2.3. ASP rendszer bevezetésében aktívan közreműködő köztisztviselők munkájának elismerését célzó támogatás</t>
  </si>
  <si>
    <t>3. Ingatlan csere Viessmann Kft-vel</t>
  </si>
  <si>
    <t>2.3. Biztos Kezdet Gyerekház fejlesztési támogatás</t>
  </si>
  <si>
    <t>1.3. DFC kölcsön visszafizetése</t>
  </si>
  <si>
    <t>1.4. Lakásszövetkezettől kölcsön+kamat</t>
  </si>
  <si>
    <t>2.3. Tinódi Ház Nonprofit Kft. tagi kölcsön visszafizetés</t>
  </si>
  <si>
    <t>1. Helytörténeti Gyűjtemény épületében gázszerelési munkák</t>
  </si>
  <si>
    <t>12. Farkas Attila Uszoda</t>
  </si>
  <si>
    <t>13. Településrészi gondnokok</t>
  </si>
  <si>
    <t>68. Árpád u. 2-6. megsüllyedt ház miatti jogi képviselet díja</t>
  </si>
  <si>
    <t>69. Farkas Attila Uszoda üzemeltetése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</si>
  <si>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</si>
  <si>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</si>
  <si>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</si>
  <si>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</si>
  <si>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74. Farkas Attila Uszoda fejlesztés kiviteli terv</t>
  </si>
  <si>
    <t>75. Önkormányzati lakások javítási, felújítási munkái</t>
  </si>
  <si>
    <t>5.2. Tagi kölcsön a Tinódi Ház Nonprofit Kft. részére</t>
  </si>
  <si>
    <t>5.3. Kamatmentes kölcsön DFC-nek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</si>
  <si>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</si>
  <si>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</si>
  <si>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</si>
  <si>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</si>
  <si>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</si>
  <si>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</si>
  <si>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</si>
  <si>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</si>
  <si>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</si>
  <si>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</si>
  <si>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</si>
  <si>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</si>
  <si>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38. Térfigyelő kamera Gárdonyi utcába</t>
  </si>
  <si>
    <t>39. Ingatlan csere Viessmann Kft-vel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</si>
  <si>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</si>
  <si>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</si>
  <si>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</si>
  <si>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43. Elektromos töltőállomás kialakítása</t>
  </si>
  <si>
    <t>44. Biztos Kezdet Gyerekház fejlesztése</t>
  </si>
  <si>
    <t>5. Hunyadi tér keleti oldalán parkolóhelyek rendezése</t>
  </si>
  <si>
    <t>16. Hunyadi téri buszállomás NY-i oldal útburkolat javítása aszfaltozással</t>
  </si>
  <si>
    <t>20. Horvay utcai üzletsor parkoló felújítás 1. üteme</t>
  </si>
  <si>
    <t>24. Dombóvári Helytörténeti Gyűjtemény szélfogó nyílászáróinak felújítása</t>
  </si>
  <si>
    <t>25. Ady Endre u. aszfaltburkolat részleges felújítása pályázathoz önerő</t>
  </si>
  <si>
    <t>26. Biztos Kezdet Gyerekház fejlesztése</t>
  </si>
  <si>
    <t>27. Bezerédj u. parkoló felújítása</t>
  </si>
  <si>
    <t>1.2. Dombóvári Szociális és Gyermekjóléti Intézményfenntartó Társulás részére ipari szárítógép beszerzésére</t>
  </si>
  <si>
    <t>2.5. Támogatás Dombóvári Város- és Lakásgazdálkodási Nkft-nek hulladékszállítási feladatokra</t>
  </si>
  <si>
    <t>2.6. Dombóvári Sportiskola Egyesület részére Farkas Attila Uszoda fejlesztéséhez</t>
  </si>
  <si>
    <t>2017. tény</t>
  </si>
  <si>
    <t>Módosított előirányzat</t>
  </si>
  <si>
    <t>mód. ei.</t>
  </si>
  <si>
    <t>2018. mód. ei.</t>
  </si>
  <si>
    <t>Földi István Könyvtár
(Tinódi Könyvtár 2018.05.10-ig)</t>
  </si>
  <si>
    <t>1.4.2. Könyvtári célú érdekeltségnövelő támogatás</t>
  </si>
  <si>
    <t>4.1. 2017. évi állami támogatások elszámolása</t>
  </si>
  <si>
    <t>1.8. EFOP-3.9.2-16-2017-00047 Humán kapacitások fejlesztése a Dombóvári járásban</t>
  </si>
  <si>
    <t>1.9. EFOP-1.5.3-16-2017-00063 Humán szolgáltatások fejlesztése a Dombóvári járásban</t>
  </si>
  <si>
    <t>1.10. Pszichiátriai betegek részére nyújtott közösségi ellátás állami támogatásának 2015. évi elszámolása alapján keletkezett visszafizetési kötelezettségre Humám Társulástól</t>
  </si>
  <si>
    <t>2.4. TOP-4.3.1-15-TL1-2016-00003 A dombóvári Szigetsor-Vasút szegregátumok rehabilitációja</t>
  </si>
  <si>
    <t>2.5. Farkas Attila Uszoda szárazföldi edzőterem felújítására támogatás (NFM)</t>
  </si>
  <si>
    <t>2.6. Kossuth szoborcsoport emléktábla elkészítésének támogatása (BGA)</t>
  </si>
  <si>
    <t>1. Működési célú maradvány</t>
  </si>
  <si>
    <t>1.3. Földi István Könyvtár (Tinódi Könyvtár)</t>
  </si>
  <si>
    <t>2. Felhalmozási célú maradvány</t>
  </si>
  <si>
    <t>14. EFOP-3.9.2-16-2017-00047 Humán kapacitások fejlesztése a Dombóvári járásban</t>
  </si>
  <si>
    <t>15. EFOP-1.5.3-16-2017-00063 Humán szolgáltatások fejlesztése a Dombóvári járásban</t>
  </si>
  <si>
    <t>76. Szuhay Sportcentrum fűtésrendszer korszerűsítése</t>
  </si>
  <si>
    <t>77. Településképi rendelet és Településképi Arculati Kézikönyv elkészítése</t>
  </si>
  <si>
    <t>78. Kossuth-szoborcsoport koncepciótervének pontosítása</t>
  </si>
  <si>
    <t>79. EFOP-3.9.2-16-2017-00047 Humán kapacitások fejlesztése a Dombóvári járásban</t>
  </si>
  <si>
    <t>80. EFOP-1.5.3-16-2017-00063 Humán szolgáltatások fejlesztése a Dombóvári járásban</t>
  </si>
  <si>
    <t>81. TOP-4.3.1-15-TL1-2016-00003 A dombóvári Szigetsor-Vasút szegregátumok rehabilitációja</t>
  </si>
  <si>
    <t>82. Zsidó emlékmű névtáblájának felújítása</t>
  </si>
  <si>
    <t>83. Gárdonyi u. útburkolat javítása</t>
  </si>
  <si>
    <t>84. Teleki u. 14. (Fecskeház) jóteljesítési biztosíték</t>
  </si>
  <si>
    <t>1.8. Kihívás Napja program - jutalom a körzet infrastrukturális fejlesztésére</t>
  </si>
  <si>
    <t>1.9. Pszichiátriai betegek részére nyújtott közösségi ellátás állami támogatásának 2015. évi elszámolása alapján keletkezett visszafizetési kötelezettség</t>
  </si>
  <si>
    <t>2.18. Kórház utcában történt tragikus balesettel érintett család támogatása</t>
  </si>
  <si>
    <t>2.19. Dombóvári Futball Club rendkívüli támogatása</t>
  </si>
  <si>
    <t>2.20. Kihívás Napja program - jutalom a körzet infrastrukturális fejlesztésére</t>
  </si>
  <si>
    <t>45. Városüzemeltetési feladatok ellátásához szükséges gépjármű beszerzése</t>
  </si>
  <si>
    <t>46. 4 db zárt ebfuttató kialakítása</t>
  </si>
  <si>
    <t>47. EFOP-3.9.2-16-2017-00047 Humán kapacitások fejlesztése a Dombóvári járásban</t>
  </si>
  <si>
    <t>48. EFOP-1.5.3-16-2017-00063 Humán szolgáltatások fejlesztése a Dombóvári járásban</t>
  </si>
  <si>
    <t>49. TOP-4.3.1-15-TL1-2016-00003 A dombóvári Szigetsor-Vasút szegregátumok rehabilitációja</t>
  </si>
  <si>
    <t>50. Kossuth szoborcsoport emléktábla elkészítése</t>
  </si>
  <si>
    <t>51. Pataki Ferenc utca víziközmű kivitelezés</t>
  </si>
  <si>
    <t>52. Ivóvíz-, szennyvízhálózat tervezési munkái</t>
  </si>
  <si>
    <t>28. Központi ügyeleti feladatok ellátásához szükséges átalakítások</t>
  </si>
  <si>
    <t xml:space="preserve">29. Dombóvári Szivárvány Óvoda Százszorszép Tagóvoda vizesblokkjának felújítása </t>
  </si>
  <si>
    <t>30. Farkas Attila Uszoda szárazföldi edzőterem felújítása</t>
  </si>
  <si>
    <t>31. Dombóvári Helytörténeti Gyűjtemény szélfogójának/előterének felújítása, berendezése</t>
  </si>
  <si>
    <t>2.7. Dombóvári Focisuli Egyesület számára TAO támogatáshoz önrész</t>
  </si>
  <si>
    <t>3.3. TOP-4.3.1-15-TL1-2016-00003 A dombóvári Szigetsor-Vasút szegregátumok rehabilitációja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</si>
  <si>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</si>
  <si>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</si>
  <si>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</si>
  <si>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</si>
  <si>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</si>
  <si>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</si>
  <si>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ingatlan vásárlás költségei</t>
  </si>
  <si>
    <t>építéshez kapcsolódó költségek</t>
  </si>
  <si>
    <t>1.2. Választásra</t>
  </si>
  <si>
    <t>1.2.1. Nemzetiségi pótlék</t>
  </si>
  <si>
    <t>2.4. Helyi közösségi közlekedés támogatása</t>
  </si>
  <si>
    <t>2.5. Téli rezsicsökkentés támogatása</t>
  </si>
  <si>
    <t>2.6. Önkormányzat rendkívüli támogatása</t>
  </si>
  <si>
    <t>3.1. Közművelődési érdekeltségnövelő támogatás</t>
  </si>
  <si>
    <t>3.2. Muzeális intézmények szakmai támogatása</t>
  </si>
  <si>
    <t>1.11. Elszámolási különbözet (társulások)</t>
  </si>
  <si>
    <t>1.12. Természetbeni támogatás - gyermekvédelmi Erzsébet-utalvány</t>
  </si>
  <si>
    <t>2. Százszorszép óvóda mosdó felújítás</t>
  </si>
  <si>
    <t>3. Százszorszép óvoda villamos hálózat fejlesztésére</t>
  </si>
  <si>
    <t>1. Százszorszép Óvodában konyha lapozás</t>
  </si>
  <si>
    <t>2. Kiállítóterek átalakítása, világítás fejlesztése (Kubinyi Program)</t>
  </si>
  <si>
    <t>85. Gólyavár régészeti ásatás</t>
  </si>
  <si>
    <t>86. Újdombóvári Őszi Fesztivál kiadásai</t>
  </si>
  <si>
    <t>87. Erzsébet u. 16. épület bontása</t>
  </si>
  <si>
    <t>88. Platán tér 1-3-5. csapadékvíz rendezés</t>
  </si>
  <si>
    <t>1.15. Nyílászáró cseréjére</t>
  </si>
  <si>
    <t>4. Téli rezsicsökkentés keretében átvehető természetbeni támogatás</t>
  </si>
  <si>
    <t>5. Természetbeni támogatás - gyermekvédelmi Erzsébet-utalvány</t>
  </si>
  <si>
    <t>1.10. Dombóvári Szociális és Gyermekjóléti Intézményfenntartó Társulás - jelzőrendszeres házi segítségnyújtás áthelyezésének támogatása</t>
  </si>
  <si>
    <t>2.21. Szakképzési tevékenység megszüntetése miatt a Dombóvári Város- és Lakásgazdálkodási Nonprofit Kft.-nél felmerülő bérjellegű kiadások megtérítése</t>
  </si>
  <si>
    <t>3.6. Költségvetési maradvány</t>
  </si>
  <si>
    <t>10.9. Ingatlanvásárlás - Kórház u. 2. fszt. 4., Szigetsor 11/B.</t>
  </si>
  <si>
    <t>53. Tinódi Ház külső kamerarendszerének bővítése</t>
  </si>
  <si>
    <t>54. Új honlap kialakítása az INDA11 programhoz kapcsolódóan</t>
  </si>
  <si>
    <t>32. Szuhay Sportcentrum szauna öltöző és mosdó helyiség felújítása</t>
  </si>
  <si>
    <t>33. Eötvös u. 1-3-5. ivóvíz gerincvezeték cseréje</t>
  </si>
  <si>
    <t>2.8. Ovi-Sport Közhasznú Alapítvány támogatása - önerő Zöld Liget Tagóvoda műfüves kispálya árnyékoló hálójához</t>
  </si>
  <si>
    <t>2.9. Dombóvári Város- és Lakásgazdálkodási Nkft. 2 db kistehergépjármű felújításának támogatása</t>
  </si>
  <si>
    <t>KÖH Dombóvárból közfoglalkoztatás</t>
  </si>
  <si>
    <t>KÖH Dombóvárból választás</t>
  </si>
  <si>
    <t>KÖH Szakcsi Kirendeltségből választás</t>
  </si>
  <si>
    <t>Felhalmozási célú állami támogatás</t>
  </si>
  <si>
    <t>Teljesítés</t>
  </si>
  <si>
    <t>önkormányzati saját forrás</t>
  </si>
  <si>
    <t>Hosszú lejáratú hitelek, kölcsönök</t>
  </si>
  <si>
    <t>Nyitó állomány</t>
  </si>
  <si>
    <t>Törlesztés</t>
  </si>
  <si>
    <t>Következő évre esedékes törlesztés</t>
  </si>
  <si>
    <t>Rövid lejáratú hitelek, kölcsönök</t>
  </si>
  <si>
    <t>Következő évi törlesztés</t>
  </si>
  <si>
    <t>Garancia és kezességvállalás</t>
  </si>
  <si>
    <t>Záróállomány 2018.12.31-én</t>
  </si>
  <si>
    <t>2018. évi nyitó állomány</t>
  </si>
  <si>
    <t>2018. évi záró állomány</t>
  </si>
  <si>
    <t>2018. évi csökkenés</t>
  </si>
  <si>
    <t>2018. évi záró</t>
  </si>
  <si>
    <t>Módosított</t>
  </si>
  <si>
    <t>Tényleges</t>
  </si>
  <si>
    <t>Évvégi eltérés</t>
  </si>
  <si>
    <t>December 31-ig ténylegesen felhasznált</t>
  </si>
  <si>
    <t>Eltérés</t>
  </si>
  <si>
    <t>mutató</t>
  </si>
  <si>
    <t>összeg (Ft)</t>
  </si>
  <si>
    <t>(Ft)</t>
  </si>
  <si>
    <t>Önkormányzati hivatal működésének támogatása - elismert hivatali létszám alapján</t>
  </si>
  <si>
    <t>I.1. A települési önkormányzatok működésének támogatása beszámítás után</t>
  </si>
  <si>
    <t>I.2. Nem közművel összegyűjtött háztartási szennyvíz ártalmatlanítása</t>
  </si>
  <si>
    <t>I. A helyi önkormányzatok muködésének általános támogatása összesen</t>
  </si>
  <si>
    <t>Óvodapedagógusok bértámogatása 8 hónap</t>
  </si>
  <si>
    <t>Óvodapedagógusok nevelő munkáját közvetlenül segítők bértámogatása 8 hónap</t>
  </si>
  <si>
    <t>Óvodapedagógusok bértámogatása 4 hónap</t>
  </si>
  <si>
    <t>Óvodapedagógusok nevelő munkáját közvetlenül segítők bértámogatása 4 hónap</t>
  </si>
  <si>
    <t>Óvodaműködtetési támogatás 8 hónap
(óvoda napi nyitvatartási ideje eléri a nyolc órát)</t>
  </si>
  <si>
    <t>Óvodaműködtetési támogatás 4 hónap
(óvoda napi nyitvatartási ideje eléri a nyolc órát)</t>
  </si>
  <si>
    <t>II. A települési önkormányzatok egyes köznevelési feladatainak támogatása</t>
  </si>
  <si>
    <t>Család- és gyermekjóléti szolgálat</t>
  </si>
  <si>
    <t>Család- és gyermekjóléti központ</t>
  </si>
  <si>
    <t>Házi segítségnyújtás - szociális segítés</t>
  </si>
  <si>
    <t>Tanyagondnoki szolgáltatás</t>
  </si>
  <si>
    <t>Hajléktalanok nappali intézményi ellátása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</si>
  <si>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</si>
  <si>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</si>
  <si>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</si>
  <si>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</si>
  <si>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</si>
  <si>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</si>
  <si>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III.3. Egyes szociális és gyermekjóléti feladatok támogatása</t>
  </si>
  <si>
    <t>Szociális szakosított ellátások, gyermekek átmeneti gondozása: szakmai dolgozók bértámogatása</t>
  </si>
  <si>
    <t>Szociális szakosított ellátások, gyermekek átmeneti gondozása: intézmény-üzemeltetési támogatás</t>
  </si>
  <si>
    <t>III.4. A települési önkormányzatok által biztosított egyes szociális szakosított ellátások, valamint a gyermekek átmeneti gondozásával kapcsolatos feladatok támogatása</t>
  </si>
  <si>
    <t>Gyermekétkeztetés: dolgozók bértámogatása</t>
  </si>
  <si>
    <t>Gyermekétkeztetés: üzemeltetési támogatás</t>
  </si>
  <si>
    <t>A rászoruló gyermekek intézményen kívüli szünidei étkeztetésének támogatása</t>
  </si>
  <si>
    <t>III.5. Gyermekétkeztetés támogatása</t>
  </si>
  <si>
    <t>III. A települési önkormányzatok szociális, gyermekjóléti és gyermekétkeztetési feladatainak támogatása</t>
  </si>
  <si>
    <t>adatok Ft-ban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</si>
  <si>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</si>
  <si>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</si>
  <si>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</si>
  <si>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A települési önkormányzatok helyi közösségi közlekedésének támogatása</t>
  </si>
  <si>
    <t>Helyi önkormányzatok működési célú költségvetési támogatásai összesen</t>
  </si>
  <si>
    <t>Közművelődési érdekeltségnövelő támogatás</t>
  </si>
  <si>
    <t>Helyi önkormányzatok felhalmozási célú költségvetési támogatásai összesen</t>
  </si>
  <si>
    <t>A települési önkormányzatok szociális feladatainak egyéb támogatása</t>
  </si>
  <si>
    <t>Szociális ágazati összevont pótlék</t>
  </si>
  <si>
    <t>A települési önkormányzatok könyvtári célú érdekeltségnövelő támogatása</t>
  </si>
  <si>
    <t>Kulturális illetménypótlék</t>
  </si>
  <si>
    <t>Mindösszesen</t>
  </si>
  <si>
    <t>Az önkormányzat 2018. évi általános, köznevelési és szociális feladataihoz kapcsolódó támogatások elszámolása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</si>
  <si>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</si>
  <si>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</si>
  <si>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</si>
  <si>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</si>
  <si>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 - beszámítás után</t>
  </si>
  <si>
    <t>Lakott külterülettel kapcsolatos feladatok támogatása - beszámítás után</t>
  </si>
  <si>
    <t>Üdülőhelyi feladatok támogatása - beszámítás után</t>
  </si>
  <si>
    <t>I.5. A 2016. évről áthúzódó bérkompenzáció támogatása</t>
  </si>
  <si>
    <t>I.6. Polgármesteri illetmény támogatása</t>
  </si>
  <si>
    <t>Kiegészítő támogatás az óvodapedagógusok minősítéséből adódó többletfeladatokhoz (alapfokozatú 2016. december 31-éig)</t>
  </si>
  <si>
    <t>Kiegészítő támogatás az óvodapedagógusok minősítéséből adódó többletfeladatokhoz (alapfokozatú, minősítést 2018. január 1-jei átsorolással szerezték meg)</t>
  </si>
  <si>
    <t>Szociális étkeztetés - társulás által történő feladatellátás</t>
  </si>
  <si>
    <t>Házi segítségnyújtás - személyi gondozás - társulás által történő feladatellátás</t>
  </si>
  <si>
    <t>Időskorúak nappali intézményi ellátása - társulás által történő feladatellátás</t>
  </si>
  <si>
    <t>Demens személyek nappali intézményi ellátása - társulás által történő feladatellátás</t>
  </si>
  <si>
    <t>Pszichiátriai betegek nappali intézményi ellátása - társulás által történő feladatellátás</t>
  </si>
  <si>
    <t>Óvodai és iskolai szociális segítő tevékenység támogatása</t>
  </si>
  <si>
    <t>III.6. A rászoruló gyermekek szünidei étkeztetésének támogatása</t>
  </si>
  <si>
    <t>Bölcsődei ellátás: a finanszírozás szempontjából elismert szakmai dolgozók bértámogatása</t>
  </si>
  <si>
    <t>Bölcsődei ellátás: bölcsődei üzemeltetési támogatás</t>
  </si>
  <si>
    <t>III.7. Bölcsőde, mini bölcsőde támogatása</t>
  </si>
  <si>
    <t>III.2. A települési önkormányzatok szociális feladatainak egyéb támogatása</t>
  </si>
  <si>
    <t>A helyi önkormányzat 2018. évi kiegészítő támogatásainak és egyéb kötött felhasználású támogatásainak elszámolása</t>
  </si>
  <si>
    <t>A 2017. évről áthúzódó bérkompenzáció támogatása</t>
  </si>
  <si>
    <t>Polgármesteri illetmény támogatása</t>
  </si>
  <si>
    <t>Települési önkormányzatok nyilvános könyvtári és
közművelődési feladatainak támogatása</t>
  </si>
  <si>
    <t>Könyvtári, közművelődési és múzeumi feladatok támogatása</t>
  </si>
  <si>
    <t>Önkormányzatok rendkívüli támogatása</t>
  </si>
  <si>
    <t>Muzeális intézmények szakmai támogatása (Kubinyi Ágoston Program)</t>
  </si>
  <si>
    <t>Az önkormányzati ASP rendszer működtetésének támogatása</t>
  </si>
  <si>
    <t>A költségvetési szerveknél foglalkoztatottak 2018. évi bérkompenzációja</t>
  </si>
  <si>
    <t>Szociális ágazatban kifizetésre kerülő egészségügyi kiegészítő pótlékhoz nyújtott támogatás</t>
  </si>
  <si>
    <t>Nemzetiségi pótlék</t>
  </si>
  <si>
    <t>A téli rezsicsökkentésben korábban nem részesült, a vezetékes gáz- vagy távfűtéstől eltérő fűtőanyagot használó háztartások egyszeri támogatása</t>
  </si>
  <si>
    <t>2018. teljesítés</t>
  </si>
  <si>
    <t>1. Elvonások és befizetések</t>
  </si>
  <si>
    <t>2. Működési célú visszatérítendő támogatások, kölcsönök törlesztése államháztartáson belülre</t>
  </si>
  <si>
    <t>Egyéb működési célú kiadások összesen</t>
  </si>
  <si>
    <t>6. Gépjármű beszerzés</t>
  </si>
  <si>
    <t>1.3. Bértámogatás EFOP pályázatokból</t>
  </si>
  <si>
    <t>#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</si>
  <si>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</si>
  <si>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</si>
  <si>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</si>
  <si>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</si>
  <si>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</si>
  <si>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</si>
  <si>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</si>
  <si>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</si>
  <si>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</si>
  <si>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</si>
  <si>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</si>
  <si>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</si>
  <si>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</si>
  <si>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</si>
  <si>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</si>
  <si>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</si>
  <si>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</si>
  <si>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</si>
  <si>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</si>
  <si>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</si>
  <si>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</si>
  <si>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</si>
  <si>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</si>
  <si>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</si>
  <si>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</si>
  <si>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</si>
  <si>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</si>
  <si>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</si>
  <si>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</si>
  <si>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</si>
  <si>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</si>
  <si>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</si>
  <si>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</si>
  <si>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</si>
  <si>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</si>
  <si>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</si>
  <si>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</si>
  <si>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</si>
  <si>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</si>
  <si>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</si>
  <si>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</si>
  <si>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</si>
  <si>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</si>
  <si>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</si>
  <si>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</si>
  <si>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</si>
  <si>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</si>
  <si>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</si>
  <si>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</si>
  <si>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</si>
  <si>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</si>
  <si>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</si>
  <si>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</si>
  <si>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</si>
  <si>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</si>
  <si>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</si>
  <si>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</si>
  <si>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</si>
  <si>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</si>
  <si>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</si>
  <si>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</si>
  <si>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</si>
  <si>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</si>
  <si>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</si>
  <si>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</si>
  <si>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</si>
  <si>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</si>
  <si>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</si>
  <si>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</si>
  <si>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</si>
  <si>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</si>
  <si>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</si>
  <si>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</si>
  <si>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</si>
  <si>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</si>
  <si>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</si>
  <si>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</si>
  <si>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38</t>
  </si>
  <si>
    <t>ebből: a közszféra és a magánszféra együttműködésén (PPP) alapuló szerződéses konstrukció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</si>
  <si>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</si>
  <si>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</si>
  <si>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</si>
  <si>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</si>
  <si>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</si>
  <si>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</si>
  <si>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</si>
  <si>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</si>
  <si>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</si>
  <si>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</si>
  <si>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</si>
  <si>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</si>
  <si>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</si>
  <si>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</si>
  <si>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</si>
  <si>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</si>
  <si>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</si>
  <si>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</si>
  <si>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</si>
  <si>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</si>
  <si>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</si>
  <si>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</si>
  <si>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</si>
  <si>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</si>
  <si>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</si>
  <si>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</si>
  <si>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</si>
  <si>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</si>
  <si>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</si>
  <si>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</si>
  <si>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</si>
  <si>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</si>
  <si>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</si>
  <si>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</si>
  <si>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</si>
  <si>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</si>
  <si>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</si>
  <si>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</si>
  <si>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</si>
  <si>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</si>
  <si>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</si>
  <si>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</si>
  <si>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</si>
  <si>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</si>
  <si>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61</t>
  </si>
  <si>
    <t>Társadalombiztosítási ellátások (K41)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</si>
  <si>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</si>
  <si>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</si>
  <si>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</si>
  <si>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</si>
  <si>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</si>
  <si>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</si>
  <si>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</si>
  <si>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</si>
  <si>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</si>
  <si>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</si>
  <si>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</si>
  <si>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</si>
  <si>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</si>
  <si>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</si>
  <si>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</si>
  <si>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</si>
  <si>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</si>
  <si>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</si>
  <si>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</si>
  <si>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</si>
  <si>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</si>
  <si>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ebből: az egyéb pénzbeli és természetbeni gyermekvédelmi támogatások  (K42)</t>
  </si>
  <si>
    <t>73</t>
  </si>
  <si>
    <t>Pénzbeli kárpótlások, kártérítések (K43)</t>
  </si>
  <si>
    <t>74</t>
  </si>
  <si>
    <t>Betegséggel kapcsolatos (nem társadalombiztosítási) ellátások (=75+…+82) (K44)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</si>
  <si>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</si>
  <si>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</si>
  <si>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</si>
  <si>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</si>
  <si>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</si>
  <si>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</si>
  <si>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</si>
  <si>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</si>
  <si>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</si>
  <si>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</si>
  <si>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</si>
  <si>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</si>
  <si>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</si>
  <si>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</si>
  <si>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</si>
  <si>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</si>
  <si>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</si>
  <si>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(=84+…+91)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</si>
  <si>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</si>
  <si>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</si>
  <si>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</si>
  <si>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</si>
  <si>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</si>
  <si>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</si>
  <si>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</si>
  <si>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</si>
  <si>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</si>
  <si>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</si>
  <si>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</si>
  <si>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</si>
  <si>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</si>
  <si>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</si>
  <si>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</si>
  <si>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 (K45)</t>
  </si>
  <si>
    <t>92</t>
  </si>
  <si>
    <t>Lakhatással kapcsolatos ellátások (=93+94) (K46)</t>
  </si>
  <si>
    <t>93</t>
  </si>
  <si>
    <t>ebből: hozzájárulás a lakossági energiaköltségekhez (K46)</t>
  </si>
  <si>
    <t>94</t>
  </si>
  <si>
    <t>ebből: lakbértámogatás (K46)</t>
  </si>
  <si>
    <t>95</t>
  </si>
  <si>
    <t>Intézményi ellátottak pénzbeli juttatásai (&gt;=96+97) (K47)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</si>
  <si>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</si>
  <si>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</si>
  <si>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</si>
  <si>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</si>
  <si>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</si>
  <si>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Egyéb nem intézményi ellátások (&gt;=99+…+117) (K48)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</si>
  <si>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</si>
  <si>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</si>
  <si>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</si>
  <si>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</si>
  <si>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</si>
  <si>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</si>
  <si>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</si>
  <si>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 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</si>
  <si>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</si>
  <si>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</si>
  <si>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</si>
  <si>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</si>
  <si>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</si>
  <si>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</si>
  <si>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</si>
  <si>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</si>
  <si>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</si>
  <si>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</si>
  <si>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</si>
  <si>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</si>
  <si>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</si>
  <si>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</si>
  <si>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</si>
  <si>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</si>
  <si>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</si>
  <si>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</si>
  <si>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</si>
  <si>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</si>
  <si>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</si>
  <si>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</si>
  <si>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</si>
  <si>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</si>
  <si>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</si>
  <si>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 §],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</si>
  <si>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</si>
  <si>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</si>
  <si>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</si>
  <si>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</si>
  <si>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</si>
  <si>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</si>
  <si>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119</t>
  </si>
  <si>
    <t>Nemzetközi kötelezettségek (&gt;=120) (K501)</t>
  </si>
  <si>
    <t>120</t>
  </si>
  <si>
    <t>ebből: Európai Unió (K501)</t>
  </si>
  <si>
    <t>121</t>
  </si>
  <si>
    <t>A helyi önkormányzatok előző évi elszámolásából származó kiadások (K5021)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</si>
  <si>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</si>
  <si>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</si>
  <si>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</si>
  <si>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</si>
  <si>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</si>
  <si>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Elvonások és befizetések (=121+122+123) (K502)</t>
  </si>
  <si>
    <t>125</t>
  </si>
  <si>
    <t>Működési célú garancia- és kezességvállalásból származó kifizetés államháztartáson belülre (K503)</t>
  </si>
  <si>
    <t>126</t>
  </si>
  <si>
    <t>Működési célú visszatérítendő támogatások, kölcsönök nyújtása államháztartáson belülre (=127+…+136) (K504)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</si>
  <si>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</si>
  <si>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</si>
  <si>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</si>
  <si>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</si>
  <si>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</si>
  <si>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</si>
  <si>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</si>
  <si>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</si>
  <si>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</si>
  <si>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</si>
  <si>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</si>
  <si>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</si>
  <si>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</si>
  <si>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</si>
  <si>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</si>
  <si>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</si>
  <si>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</si>
  <si>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</si>
  <si>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</si>
  <si>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</si>
  <si>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</si>
  <si>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Működési célú visszatérítendő támogatások, kölcsönök törlesztése államháztartáson belülre (=138+…+147) (K505)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</si>
  <si>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</si>
  <si>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</si>
  <si>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</si>
  <si>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</si>
  <si>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</si>
  <si>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</si>
  <si>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</si>
  <si>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</si>
  <si>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</si>
  <si>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</si>
  <si>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</si>
  <si>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</si>
  <si>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</si>
  <si>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</si>
  <si>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</si>
  <si>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</si>
  <si>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</si>
  <si>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</si>
  <si>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</si>
  <si>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</si>
  <si>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</si>
  <si>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</si>
  <si>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</si>
  <si>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</si>
  <si>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</si>
  <si>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</si>
  <si>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</si>
  <si>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</si>
  <si>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</si>
  <si>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</si>
  <si>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</si>
  <si>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</si>
  <si>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</si>
  <si>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</si>
  <si>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</si>
  <si>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</si>
  <si>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</si>
  <si>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</si>
  <si>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157</t>
  </si>
  <si>
    <t>ebből: nemzetiségi önkormányzatok és költségvetési szerveik (K506)</t>
  </si>
  <si>
    <t>158</t>
  </si>
  <si>
    <t>ebből: térségi fejlesztési tanácsok és költségvetési szerveik (K506)</t>
  </si>
  <si>
    <t>159</t>
  </si>
  <si>
    <t>Működési célú garancia- és kezességvállalásból származó kifizetés államháztartáson kívülre (&gt;=160) (K507)</t>
  </si>
  <si>
    <t>160</t>
  </si>
  <si>
    <t>ebből: állami vagy önkormányzati tulajdonban lévő gazdasági társaságok tartozásai miatti kifizetések (K507)</t>
  </si>
  <si>
    <t>161</t>
  </si>
  <si>
    <t>Működési célú visszatérítendő támogatások, kölcsönök nyújtása államháztartáson kívülre (=162+…+172) (K508)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</si>
  <si>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</si>
  <si>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</si>
  <si>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</si>
  <si>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</si>
  <si>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</si>
  <si>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</si>
  <si>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</si>
  <si>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</si>
  <si>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</si>
  <si>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</si>
  <si>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</si>
  <si>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</si>
  <si>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</si>
  <si>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 önkormányzati többségi tulajdonú nem pénzügyi vállalkozások (K508)</t>
  </si>
  <si>
    <t>169</t>
  </si>
  <si>
    <t>ebből: egyéb vállalkozások (K508)</t>
  </si>
  <si>
    <t>170</t>
  </si>
  <si>
    <t>ebből: Európai Unió  (K508)</t>
  </si>
  <si>
    <t>171</t>
  </si>
  <si>
    <t>ebből: kormányok és nemzetközi szervezetek (K508)</t>
  </si>
  <si>
    <t>172</t>
  </si>
  <si>
    <t>ebből: egyéb külföldiek (K508)</t>
  </si>
  <si>
    <t>173</t>
  </si>
  <si>
    <t>Árkiegészítések, ártámogatások (K509)</t>
  </si>
  <si>
    <t>174</t>
  </si>
  <si>
    <t>Kamattámogatások (K510)</t>
  </si>
  <si>
    <t>175</t>
  </si>
  <si>
    <t>Működési célú támogatások az Európai Uniónak (K511)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</si>
  <si>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</si>
  <si>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</si>
  <si>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</si>
  <si>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</si>
  <si>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</si>
  <si>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</si>
  <si>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</si>
  <si>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</si>
  <si>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</si>
  <si>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</si>
  <si>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</si>
  <si>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</si>
  <si>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</si>
  <si>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</si>
  <si>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</si>
  <si>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 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</si>
  <si>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</si>
  <si>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</si>
  <si>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</si>
  <si>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</si>
  <si>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</si>
  <si>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</si>
  <si>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</si>
  <si>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</si>
  <si>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</si>
  <si>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</si>
  <si>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</si>
  <si>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</si>
  <si>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</si>
  <si>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</si>
  <si>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191</t>
  </si>
  <si>
    <t>ebből: termőföld-vásárlás kiadásai (K62)</t>
  </si>
  <si>
    <t>192</t>
  </si>
  <si>
    <t>Informatikai eszközök beszerzése, létesítése (K63)</t>
  </si>
  <si>
    <t>193</t>
  </si>
  <si>
    <t>Egyéb tárgyi eszközök beszerzése, létesítése (K64)</t>
  </si>
  <si>
    <t>194</t>
  </si>
  <si>
    <t>Részesedések beszerzése (K65)</t>
  </si>
  <si>
    <t>195</t>
  </si>
  <si>
    <t>Meglévő részesedések növeléséhez kapcsolódó kiadások (K66)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</si>
  <si>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</si>
  <si>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</si>
  <si>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</si>
  <si>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</si>
  <si>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</si>
  <si>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</si>
  <si>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199</t>
  </si>
  <si>
    <t>Informatikai eszközök felújítása (K72)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</si>
  <si>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</si>
  <si>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</si>
  <si>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</si>
  <si>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</si>
  <si>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</si>
  <si>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</si>
  <si>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203</t>
  </si>
  <si>
    <t>Felhalmozási célú garancia- és kezességvállalásból származó kifizetés államháztartáson belülre (K81)</t>
  </si>
  <si>
    <t>204</t>
  </si>
  <si>
    <t>Felhalmozási célú visszatérítendő támogatások, kölcsönök nyújtása államháztartáson belülre (=205+…+214) (K82)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</si>
  <si>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</si>
  <si>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</si>
  <si>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</si>
  <si>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</si>
  <si>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</si>
  <si>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</si>
  <si>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</si>
  <si>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</si>
  <si>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</si>
  <si>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</si>
  <si>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</si>
  <si>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</si>
  <si>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</si>
  <si>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</si>
  <si>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</si>
  <si>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</si>
  <si>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</si>
  <si>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</si>
  <si>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</si>
  <si>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</si>
  <si>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</si>
  <si>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Felhalmozási célú visszatérítendő támogatások, kölcsönök törlesztése államháztartáson belülre (=216+…+225) (K83)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</si>
  <si>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</si>
  <si>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</si>
  <si>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</si>
  <si>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</si>
  <si>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</si>
  <si>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</si>
  <si>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</si>
  <si>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</si>
  <si>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</si>
  <si>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</si>
  <si>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</si>
  <si>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</si>
  <si>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</si>
  <si>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</si>
  <si>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</si>
  <si>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</si>
  <si>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</si>
  <si>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</si>
  <si>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</si>
  <si>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</si>
  <si>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</si>
  <si>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Egyéb felhalmozási célú támogatások államháztartáson belülre (=227+…+236) (K84)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</si>
  <si>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</si>
  <si>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</si>
  <si>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</si>
  <si>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</si>
  <si>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</si>
  <si>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</si>
  <si>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</si>
  <si>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</si>
  <si>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</si>
  <si>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</si>
  <si>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</si>
  <si>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</si>
  <si>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</si>
  <si>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</si>
  <si>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</si>
  <si>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</si>
  <si>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</si>
  <si>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</si>
  <si>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</si>
  <si>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</si>
  <si>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</si>
  <si>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Felhalmozási célú garancia- és kezességvállalásból származó kifizetés államháztartáson kívülre (&gt;=238) (K85)</t>
  </si>
  <si>
    <t>238</t>
  </si>
  <si>
    <t>ebből: állami vagy önkormányzati tulajdonban lévő gazdasági társaságok tartozásai miatti kifizetések (K85)</t>
  </si>
  <si>
    <t>239</t>
  </si>
  <si>
    <t>Felhalmozási célú visszatérítendő támogatások, kölcsönök nyújtása államháztartáson kívülre (=240+…+250) (K86)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</si>
  <si>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</si>
  <si>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</si>
  <si>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</si>
  <si>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</si>
  <si>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</si>
  <si>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</si>
  <si>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</si>
  <si>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</si>
  <si>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</si>
  <si>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</si>
  <si>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</si>
  <si>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</si>
  <si>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</si>
  <si>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 önkormányzati többségi tulajdonú nem pénzügyi vállalkozások (K86)</t>
  </si>
  <si>
    <t>247</t>
  </si>
  <si>
    <t>ebből: egyéb vállalkozások (K86)</t>
  </si>
  <si>
    <t>248</t>
  </si>
  <si>
    <t>ebből: Európai Unió  (K86)</t>
  </si>
  <si>
    <t>249</t>
  </si>
  <si>
    <t>ebből: kormányok és nemzetközi szervezetek (K86)</t>
  </si>
  <si>
    <t>250</t>
  </si>
  <si>
    <t>ebből: egyéb külföldiek (K86)</t>
  </si>
  <si>
    <t>251</t>
  </si>
  <si>
    <t>Lakástámogatás (K87)</t>
  </si>
  <si>
    <t>252</t>
  </si>
  <si>
    <t>Felhalmozási célú támogatások az Európai Uniónak (K88)</t>
  </si>
  <si>
    <t>253</t>
  </si>
  <si>
    <t>Egyéb felhalmozási célú támogatások államháztartáson kívülre (=254+…+263) (K89)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</si>
  <si>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</si>
  <si>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</si>
  <si>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</si>
  <si>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</si>
  <si>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</si>
  <si>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</si>
  <si>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</si>
  <si>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</si>
  <si>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</si>
  <si>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</si>
  <si>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</si>
  <si>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</si>
  <si>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</si>
  <si>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 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</si>
  <si>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</si>
  <si>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</si>
  <si>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</si>
  <si>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</si>
  <si>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</si>
  <si>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</si>
  <si>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</si>
  <si>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</si>
  <si>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</si>
  <si>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</si>
  <si>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Önkormányzati konszolidált beszámoló - Költségvetési kiadások (adatok Ft-ban)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</si>
  <si>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</si>
  <si>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</si>
  <si>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</si>
  <si>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</si>
  <si>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</si>
  <si>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</si>
  <si>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</si>
  <si>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</si>
  <si>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</si>
  <si>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</si>
  <si>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</si>
  <si>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</si>
  <si>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</si>
  <si>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</si>
  <si>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</si>
  <si>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</si>
  <si>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</si>
  <si>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</si>
  <si>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</si>
  <si>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</si>
  <si>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</si>
  <si>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</si>
  <si>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</si>
  <si>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</si>
  <si>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</si>
  <si>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</si>
  <si>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</si>
  <si>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</si>
  <si>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</si>
  <si>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</si>
  <si>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</si>
  <si>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</si>
  <si>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</si>
  <si>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</si>
  <si>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</si>
  <si>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</si>
  <si>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</si>
  <si>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</si>
  <si>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</si>
  <si>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</si>
  <si>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</si>
  <si>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</si>
  <si>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</si>
  <si>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</si>
  <si>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</si>
  <si>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</si>
  <si>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</si>
  <si>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</si>
  <si>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</si>
  <si>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</si>
  <si>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</si>
  <si>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</si>
  <si>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</si>
  <si>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</si>
  <si>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</si>
  <si>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</si>
  <si>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</si>
  <si>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</si>
  <si>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</si>
  <si>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</si>
  <si>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</si>
  <si>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</si>
  <si>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</si>
  <si>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</si>
  <si>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</si>
  <si>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</si>
  <si>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</si>
  <si>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</si>
  <si>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</si>
  <si>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</si>
  <si>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</si>
  <si>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</si>
  <si>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</si>
  <si>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</si>
  <si>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</si>
  <si>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</si>
  <si>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</si>
  <si>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</si>
  <si>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</si>
  <si>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</si>
  <si>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</si>
  <si>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</si>
  <si>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</si>
  <si>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</si>
  <si>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</si>
  <si>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</si>
  <si>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</si>
  <si>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</si>
  <si>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</si>
  <si>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</si>
  <si>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</si>
  <si>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</si>
  <si>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</si>
  <si>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</si>
  <si>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</si>
  <si>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</si>
  <si>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</si>
  <si>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</si>
  <si>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</si>
  <si>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</si>
  <si>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</si>
  <si>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</si>
  <si>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</si>
  <si>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</si>
  <si>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</si>
  <si>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</si>
  <si>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</si>
  <si>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</si>
  <si>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(=110+…+115) (B34)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</si>
  <si>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</si>
  <si>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</si>
  <si>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</si>
  <si>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</si>
  <si>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</si>
  <si>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</si>
  <si>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(=117+…+138)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</si>
  <si>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</si>
  <si>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</si>
  <si>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</si>
  <si>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</si>
  <si>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</si>
  <si>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</si>
  <si>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</si>
  <si>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</si>
  <si>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</si>
  <si>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</si>
  <si>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</si>
  <si>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</si>
  <si>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</si>
  <si>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</si>
  <si>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</si>
  <si>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</si>
  <si>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</si>
  <si>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</si>
  <si>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</si>
  <si>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</si>
  <si>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</si>
  <si>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</si>
  <si>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(=140+141+142)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</si>
  <si>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</si>
  <si>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</si>
  <si>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</si>
  <si>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</si>
  <si>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(=145+…+148)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</si>
  <si>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</si>
  <si>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</si>
  <si>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</si>
  <si>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</si>
  <si>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(=150+…+166)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</si>
  <si>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</si>
  <si>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</si>
  <si>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</si>
  <si>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</si>
  <si>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</si>
  <si>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</si>
  <si>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</si>
  <si>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</si>
  <si>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</si>
  <si>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</si>
  <si>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</si>
  <si>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</si>
  <si>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</si>
  <si>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</si>
  <si>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</si>
  <si>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</si>
  <si>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</si>
  <si>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(=116+139+143+144+149)  (B35)</t>
  </si>
  <si>
    <t>Egyéb közhatalmi bevételek (&gt;=169+…+185) (B36)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</si>
  <si>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</si>
  <si>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</si>
  <si>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</si>
  <si>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</si>
  <si>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</si>
  <si>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</si>
  <si>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</si>
  <si>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</si>
  <si>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</si>
  <si>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</si>
  <si>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</si>
  <si>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</si>
  <si>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</si>
  <si>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</si>
  <si>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</si>
  <si>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</si>
  <si>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</si>
  <si>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Közhatalmi bevételek (=93+94+104+109+167+168) (B3)</t>
  </si>
  <si>
    <t>Készletértékesítés ellenértéke (B401)</t>
  </si>
  <si>
    <t>Szolgáltatások ellenértéke (&gt;=189+190) (B402)</t>
  </si>
  <si>
    <t>ebből: tárgyi eszközök bérbeadásából származó bevétel (B402)</t>
  </si>
  <si>
    <t>ebből: utak használata ellenében beszedett használati díj, pótdíj, elektronikus útdíj (B402)</t>
  </si>
  <si>
    <t>Közvetített szolgáltatások ellenértéke  (&gt;=192) (B403)</t>
  </si>
  <si>
    <t>ebből: államháztartáson belül (B403)</t>
  </si>
  <si>
    <t>Tulajdonosi bevételek (&gt;=194+…+199)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</si>
  <si>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</si>
  <si>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</si>
  <si>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</si>
  <si>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</si>
  <si>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</si>
  <si>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</si>
  <si>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</si>
  <si>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</si>
  <si>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</si>
  <si>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(&gt;=204+205)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</si>
  <si>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</si>
  <si>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</si>
  <si>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(&gt;=207+208) (B4082)</t>
  </si>
  <si>
    <t>ebből: államháztartáson belül (B4082)</t>
  </si>
  <si>
    <t>ebből: fedezeti ügyletek kamatbevételei (B4082)</t>
  </si>
  <si>
    <t>Kamatbevételek és más nyereségjellegű bevételek (=203+206) (B408)</t>
  </si>
  <si>
    <t>Részesedésekből származó pénzügyi műveletek bevételei (B4091)</t>
  </si>
  <si>
    <t>Más egyéb pénzügyi műveletek bevételei (&gt;=212+…+216)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</si>
  <si>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</si>
  <si>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</si>
  <si>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</si>
  <si>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</si>
  <si>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</si>
  <si>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(=210+211) (B409)</t>
  </si>
  <si>
    <t>Biztosító által fizetett kártérítés (B410)</t>
  </si>
  <si>
    <t>Egyéb működési bevételek (&gt;=220+221)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</si>
  <si>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</si>
  <si>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</si>
  <si>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(=187+188+191+193+200+…+202+209+217+218+219) (B4)</t>
  </si>
  <si>
    <t>Immateriális javak értékesítése (&gt;=224) (B51)</t>
  </si>
  <si>
    <t>ebből: kiotói egységek és kibocsátási egységek eladásából befolyt eladási ár (B51)</t>
  </si>
  <si>
    <t>Ingatlanok értékesítése (&gt;=226) (B52)</t>
  </si>
  <si>
    <t>ebből: termőföld-eladás bevételei (B52)</t>
  </si>
  <si>
    <t>Egyéb tárgyi eszközök értékesítése (B53)</t>
  </si>
  <si>
    <t>Részesedések értékesítése (&gt;=229) (B54)</t>
  </si>
  <si>
    <t>ebből: privatizációból származó bevétel (B54)</t>
  </si>
  <si>
    <t>Részesedések megszűnéséhez kapcsolódó bevételek (B55)</t>
  </si>
  <si>
    <t>Felhalmozási bevételek (=223+225+227+228+230)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</si>
  <si>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</si>
  <si>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</si>
  <si>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</si>
  <si>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(=236+…+244)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</si>
  <si>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</si>
  <si>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</si>
  <si>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</si>
  <si>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</si>
  <si>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</si>
  <si>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</si>
  <si>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 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</si>
  <si>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</si>
  <si>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</si>
  <si>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(=246+…+256)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</si>
  <si>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</si>
  <si>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</si>
  <si>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</si>
  <si>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</si>
  <si>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</si>
  <si>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</si>
  <si>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 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</si>
  <si>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</si>
  <si>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</si>
  <si>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</si>
  <si>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</si>
  <si>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(=232+...+235+245)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</si>
  <si>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</si>
  <si>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</si>
  <si>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</si>
  <si>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(=262+…+270)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</si>
  <si>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</si>
  <si>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</si>
  <si>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</si>
  <si>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</si>
  <si>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266</t>
  </si>
  <si>
    <t>ebből: pénzügyi vállalkozások (B74)</t>
  </si>
  <si>
    <t>267</t>
  </si>
  <si>
    <t>ebből: állami többségi tulajdonú nem pénzügyi vállalkozások (B74)</t>
  </si>
  <si>
    <t>268</t>
  </si>
  <si>
    <t>ebből: 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</si>
  <si>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</si>
  <si>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</si>
  <si>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</si>
  <si>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</si>
  <si>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</si>
  <si>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Egyéb felhalmozási célú átvett pénzeszközök (=272+…+282) (B75)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</si>
  <si>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</si>
  <si>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</si>
  <si>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</si>
  <si>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</si>
  <si>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</si>
  <si>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</si>
  <si>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</si>
  <si>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</si>
  <si>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</si>
  <si>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</si>
  <si>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</si>
  <si>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</si>
  <si>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</si>
  <si>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 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</si>
  <si>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</si>
  <si>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</si>
  <si>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</si>
  <si>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</si>
  <si>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</si>
  <si>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</si>
  <si>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</si>
  <si>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</si>
  <si>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</si>
  <si>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</si>
  <si>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</si>
  <si>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</si>
  <si>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Önkormányzati konszolidált beszámoló - költségvetési bevételek (adatok Ft-ban)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</si>
  <si>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</si>
  <si>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</si>
  <si>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</si>
  <si>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</si>
  <si>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</si>
  <si>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</si>
  <si>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</si>
  <si>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</si>
  <si>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</si>
  <si>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</si>
  <si>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</si>
  <si>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</si>
  <si>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</si>
  <si>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</si>
  <si>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</si>
  <si>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</si>
  <si>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</si>
  <si>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</si>
  <si>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</si>
  <si>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</si>
  <si>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</si>
  <si>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</si>
  <si>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</si>
  <si>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</si>
  <si>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</si>
  <si>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</si>
  <si>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</si>
  <si>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</si>
  <si>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</si>
  <si>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</si>
  <si>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</si>
  <si>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</si>
  <si>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</si>
  <si>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</si>
  <si>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</si>
  <si>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</si>
  <si>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</si>
  <si>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</si>
  <si>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</si>
  <si>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</si>
  <si>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Önkormányzati konszolidált beszámoló - Finanszírozási kiadások (adatok Ft-ban)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</si>
  <si>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</si>
  <si>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</si>
  <si>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</si>
  <si>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</si>
  <si>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</si>
  <si>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</si>
  <si>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</si>
  <si>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</si>
  <si>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</si>
  <si>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</si>
  <si>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</si>
  <si>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</si>
  <si>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</si>
  <si>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</si>
  <si>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</si>
  <si>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</si>
  <si>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</si>
  <si>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</si>
  <si>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</si>
  <si>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</si>
  <si>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</si>
  <si>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</si>
  <si>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</si>
  <si>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</si>
  <si>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</si>
  <si>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</si>
  <si>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</si>
  <si>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</si>
  <si>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</si>
  <si>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</si>
  <si>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</si>
  <si>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</si>
  <si>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Önkormányzati konszolidált beszámoló -  Finanszírozási bevételek (adatok Ft-ban)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</si>
  <si>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</si>
  <si>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</si>
  <si>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</si>
  <si>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</si>
  <si>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</si>
  <si>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</si>
  <si>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</si>
  <si>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</si>
  <si>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</si>
  <si>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</si>
  <si>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</si>
  <si>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</si>
  <si>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</si>
  <si>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</si>
  <si>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</si>
  <si>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</si>
  <si>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</si>
  <si>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</si>
  <si>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</si>
  <si>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</si>
  <si>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</si>
  <si>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</si>
  <si>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</si>
  <si>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</si>
  <si>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</si>
  <si>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</si>
  <si>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</si>
  <si>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</si>
  <si>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</si>
  <si>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</si>
  <si>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</si>
  <si>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Önkormányzati konszolidált beszámoló - Konszolidált mérleg (adatok Ft-ban)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</si>
  <si>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</si>
  <si>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</si>
  <si>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</si>
  <si>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</si>
  <si>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</si>
  <si>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</si>
  <si>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</si>
  <si>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</si>
  <si>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</si>
  <si>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</si>
  <si>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</si>
  <si>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</si>
  <si>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</si>
  <si>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</si>
  <si>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</si>
  <si>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</si>
  <si>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</si>
  <si>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</si>
  <si>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</si>
  <si>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</si>
  <si>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</si>
  <si>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</si>
  <si>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</si>
  <si>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</si>
  <si>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</si>
  <si>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</si>
  <si>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</si>
  <si>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</si>
  <si>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</si>
  <si>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</si>
  <si>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</si>
  <si>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</si>
  <si>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</si>
  <si>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</si>
  <si>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</si>
  <si>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</si>
  <si>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</si>
  <si>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</si>
  <si>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</si>
  <si>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</si>
  <si>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</si>
  <si>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</si>
  <si>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</si>
  <si>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MÉRLEG SZERINTI EREDMÉNY (=±A±B)</t>
  </si>
  <si>
    <t>Önkormányzati konszolidált beszámoló - Konszolidált eredménykimutatás (adatok Ft-ban)</t>
  </si>
  <si>
    <t>Költségvetési engedélyezett létszámkeret
(álláshely)</t>
  </si>
  <si>
    <t>Zárólétszám</t>
  </si>
  <si>
    <t>Átlagos statisztikai állományi létszám</t>
  </si>
  <si>
    <t>Átlagos statisztikai állományi létszámból közfoglalkoztatott</t>
  </si>
  <si>
    <t>Dombóvár Város Önkormányzata</t>
  </si>
  <si>
    <t>Dombóvár Város Önkormányzatának és intézményeinek 2018. évi létszámalakulása (fő)</t>
  </si>
  <si>
    <t>Földi István Könyvtár és Helytörténeti Gyűjtemény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</si>
  <si>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</si>
  <si>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</si>
  <si>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</si>
  <si>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</si>
  <si>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</si>
  <si>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</si>
  <si>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</si>
  <si>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</si>
  <si>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</si>
  <si>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</si>
  <si>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</si>
  <si>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</si>
  <si>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</si>
  <si>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</si>
  <si>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</si>
  <si>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</si>
  <si>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</si>
  <si>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</t>
  </si>
  <si>
    <t>G)        Vállalkozási tevékenység felhasználható maradványa (=B-F)</t>
  </si>
  <si>
    <t>2018. évi maradványkimutatás</t>
  </si>
  <si>
    <t>2018. évi intézményfinanszírozás elszámolása</t>
  </si>
  <si>
    <t>2018. évi állami támogatás elszámolása</t>
  </si>
  <si>
    <t>Földi István Könyvtár</t>
  </si>
  <si>
    <t>Teljesítés dec. 31-ig</t>
  </si>
  <si>
    <t>Ingatlanok felújítása</t>
  </si>
  <si>
    <t>ÁFA</t>
  </si>
  <si>
    <t>Egyéb tárgyi eszközök felújítása</t>
  </si>
  <si>
    <t>2018. évi felújítások</t>
  </si>
  <si>
    <t>Egyéb tárgyi eszközök beszerzése, létesítése</t>
  </si>
  <si>
    <t>Informatikai eszközök beszerzése, létesítése</t>
  </si>
  <si>
    <t>Immateriális javak beszerzése, létesítése</t>
  </si>
  <si>
    <t>Ingatlanok beszerzése, létesítése</t>
  </si>
  <si>
    <t>2018. évi beruházások</t>
  </si>
  <si>
    <t>eszközök</t>
  </si>
  <si>
    <t>Immat. javak</t>
  </si>
  <si>
    <t>Ingatlanok</t>
  </si>
  <si>
    <t>Gépek, berendezések,
felszerelések, járművek</t>
  </si>
  <si>
    <t>bruttó</t>
  </si>
  <si>
    <t>ért. csökk.</t>
  </si>
  <si>
    <t>nettó</t>
  </si>
  <si>
    <t>Dombóvári KÖH</t>
  </si>
  <si>
    <t>Integrált Önk. Sz. Szervezet</t>
  </si>
  <si>
    <t>Beruhá-</t>
  </si>
  <si>
    <t>Befektetett</t>
  </si>
  <si>
    <t>Készletek</t>
  </si>
  <si>
    <t>Követe-</t>
  </si>
  <si>
    <t>Pénz-</t>
  </si>
  <si>
    <t>Egyéb sajátos</t>
  </si>
  <si>
    <t>Aktív</t>
  </si>
  <si>
    <t>zások</t>
  </si>
  <si>
    <t>pü-i eszközök</t>
  </si>
  <si>
    <t>lések</t>
  </si>
  <si>
    <t>elszámolások</t>
  </si>
  <si>
    <t>időbeli
elhatárolások</t>
  </si>
  <si>
    <t>források</t>
  </si>
  <si>
    <t>Intézmény</t>
  </si>
  <si>
    <t>Saját tőke</t>
  </si>
  <si>
    <t>Kötelezettségek</t>
  </si>
  <si>
    <t>Passzív</t>
  </si>
  <si>
    <t>Dombóvár                                                                                  Eszköz analitika - kataszter összesített lista</t>
  </si>
  <si>
    <t>bruttó érték</t>
  </si>
  <si>
    <t>értékcsökkenés</t>
  </si>
  <si>
    <t>nettó érték</t>
  </si>
  <si>
    <t>üzemeltetésre átadott</t>
  </si>
  <si>
    <t>Ingatlanok összesen</t>
  </si>
  <si>
    <t>Kimutatás az önkormányzat 2018. évi vagyonáról</t>
  </si>
  <si>
    <t>1211111 Kizárólagos nemzeti vagyonba tartozó termőföldek aktivált állományának értéke</t>
  </si>
  <si>
    <t>121112 Korlátozottan forgalomképes termőföldek aktivált állományának értéke</t>
  </si>
  <si>
    <t xml:space="preserve">Ingatlanvagyon-kataszter                                                                    2018. december 31-i állapot          </t>
  </si>
  <si>
    <t>121113  Üzleti (forgalomképes) termőföldek aktivált állományának értéke</t>
  </si>
  <si>
    <t>1211212 Korlátozottan forgalomképes lakótelkek aktivált állományának értéke</t>
  </si>
  <si>
    <t>1211213 Üzleti (forgalomképes) lakótelkek aktivált állományának értéke</t>
  </si>
  <si>
    <t>12112211 Kizárólagos nemzeti vagyonba tartozó egyéb célú telkek aktivált állományának értéke</t>
  </si>
  <si>
    <t>1211222 Korlátozottan forgalomképes egyéb célú telkek aktivált állományának értéke</t>
  </si>
  <si>
    <t>1211223 Üzleti (forgalomképes) egyéb célú telkek aktivált állományának értéke</t>
  </si>
  <si>
    <t>1211312 Korlátozottan forgalomképes lakóépületek (ideértve lakások) aktivált állományának értéke</t>
  </si>
  <si>
    <t>1211313 Üzleti (forgalomképes) lakóépületek (ideértve lakások) aktivált állományának értéke</t>
  </si>
  <si>
    <t>12113311 Kizárólagos nemzeti vagyonba tartozó egyéb épületek aktivált állományának értéke</t>
  </si>
  <si>
    <t>1211332 Korlátozottan forgalomképes egyéb épületek aktivált állományának értéke</t>
  </si>
  <si>
    <t>1211333 Üzleti (forgalomképes) egyéb épületek aktivált állományának értéke</t>
  </si>
  <si>
    <t>12114211 Kizárólagos nemzeti vagyonba tartozó erdõk aktivált állományának értéke</t>
  </si>
  <si>
    <t>1211422 Korlátozottan forgalomképes erdõk aktivált állományának értéke</t>
  </si>
  <si>
    <t>1211423 Üzleti (forgalomképes) erdõk aktivált állományának értéke</t>
  </si>
  <si>
    <t>12114811 Kizárólagos nemzeti vagyonba tartozó különféle egyéb építmények aktivált állományának értéke</t>
  </si>
  <si>
    <t>1211482 Korlátozottan forgalomképes különféle egyéb építmények aktivált állományának értéke</t>
  </si>
  <si>
    <t>1211483 Üzleti (forgalomképes) különféle egyéb építmények aktivált állományának értéke</t>
  </si>
  <si>
    <t>12192312 Teljesen (0-ig), vagy maradványértékig leírt korlátozottan forgalomképes lakóépületek (ideértve lakások) aktivált állományának értéke</t>
  </si>
  <si>
    <t>12192313 Teljesen (0-ig), vagy maradványértékig leírt üzleti (forgalomképes) lakóépületek (ideértve lakások) aktivált állományának értéke</t>
  </si>
  <si>
    <t>121923311 Teljesen (0-ig), vagy maradványértékig leírt kizárólagos nemzeti vagyonba tartozó egyéb épületek aktivált állományának értéke</t>
  </si>
  <si>
    <t>12192332 Teljesen (0-ig), vagy maradványértékig leírt korlátozottan forgalomképes egyéb épületek aktivált állományának értéke</t>
  </si>
  <si>
    <t>12192333 Teljesen (0-ig), vagy maradványértékig leírt üzleti (forgalomképes) egyéb épületek aktivált állományának értéke</t>
  </si>
  <si>
    <t>12192482 Teljesen (0-ig), vagy maradványértékig leírt korlátozottan forgalomképes különféle egyéb építmények aktivált állományának értéke</t>
  </si>
  <si>
    <t>12192483 Teljesen (0-ig), vagy maradványértékig leírt üzleti (forgalomképes) különféle egyéb építmények aktivált állományának értéke</t>
  </si>
  <si>
    <t>121812 Üzemeltetésre, kezelésbe adott korlátozottan forgalomképes termõföld állományának értéke</t>
  </si>
  <si>
    <t>1218222 Üzemeltetésre, kezelésbe adott korlátozottan forgalomképes egyéb célú telkek állományának értéke</t>
  </si>
  <si>
    <t>1218223 Üzemeltetésre, kezelésbe adott üzleti (forgalomképes) egyéb célú telkek állományának értéke</t>
  </si>
  <si>
    <t>1218312 Üzemeltetésre, kezelésbe adott korlátozottan forgalomképes lakóépületek (ideértve lakások) állományának értéke</t>
  </si>
  <si>
    <t>12183311 Üzemeltetésre, kezelésbe adott kizárólagos nemzeti vagyonba tartozó egyéb épületek állományának értéke</t>
  </si>
  <si>
    <t>1218332 Üzemeltetésre, kezelésbe adott korlátozottan forgalomképes egyéb épületek állományának értéke</t>
  </si>
  <si>
    <t>1218333 Üzemeltetésre, kezelésbe adott üzleti (forgalomképes) egyéb épületek állományának értéke</t>
  </si>
  <si>
    <t>12184811 Üzemeltetésre, kezelésbe adott kizárólagos nemzeti vagyonba tartozó különféle egyéb építmények állományának értéke</t>
  </si>
  <si>
    <t>1218482 Üzemeltetésre, kezelésbe adott korlátozottan forgalomképes különféle egyéb építmények állományának értéke</t>
  </si>
  <si>
    <t>1218483 Üzemeltetésre, kezelésbe adott üzleti (forgalomképes) különféle egyéb építmények állományának értéke</t>
  </si>
  <si>
    <t>telj.</t>
  </si>
  <si>
    <t>1.2. Egyéb támogatás</t>
  </si>
  <si>
    <t>1.13. Helyi foglalkoztatási együttműködések</t>
  </si>
  <si>
    <t>1.14. Önkormányzat Szakcs EFOP bértámogatás</t>
  </si>
  <si>
    <t>1.15. Bértámogatás TOP-5.1.1-15/16 program</t>
  </si>
  <si>
    <t>1.16. Bértámogatás TOP-5.1.2-15 program</t>
  </si>
  <si>
    <t>1.17. Autómentes nap támogatása NFM</t>
  </si>
  <si>
    <t>1.1. Balatoni Hajózási Zrt. adománya kisvaszari család részére</t>
  </si>
  <si>
    <t>16. TOP-5.1.1-15-2016-00001</t>
  </si>
  <si>
    <t>89. Bérlakás gazdálkodással kapcs. kiadások</t>
  </si>
  <si>
    <t>90. Betlehemi kompozíció végszámla</t>
  </si>
  <si>
    <t>91. EU Önerő Alap támogatás visszafizetése miatti kamat</t>
  </si>
  <si>
    <t>1.12. EFOP-1.5.3-16-2017-00063 Humán szolgáltatások fejlesztése a Dombóvári járásban bértámogatások</t>
  </si>
  <si>
    <t>1.13. Társulási hozzájáruláss szennyvíztisztító telep homokfogó</t>
  </si>
  <si>
    <t>1.14. KÖH műk. előző évi hozzájár. Elszám. Szakcs, Lápafő, Várong</t>
  </si>
  <si>
    <t>29.9. Műfüves pálya végszámla</t>
  </si>
  <si>
    <t>29.10. Lelátó bővítés</t>
  </si>
  <si>
    <t>55. 3 kültéri mellszobor: Szent László/Kertváros/, Arany János/A</t>
  </si>
  <si>
    <t>56. Tárgyi eszköz beszerzés</t>
  </si>
  <si>
    <t>57. Eszközök átruházása-koncessziós szerz. távhőszolg. Veolia</t>
  </si>
  <si>
    <t>58. Kórház utcai buszmegálló kialakítása (előző évről)</t>
  </si>
  <si>
    <t>59. Kör alakú pad készítése Esterházy parkban</t>
  </si>
  <si>
    <t>Államháztartáson belüli vagyonkezelésbe adott ingatlanok</t>
  </si>
  <si>
    <t>011211222 Államháztartáson belüli vagyonkezelésbe adott korlátozottan forgalomképes egyéb célú telkek aktivált állományának értéke</t>
  </si>
  <si>
    <t>011211332 Államháztartáson belüli vagyonkezelésbe adott korlátozottan forgalomképes egyéb épületek aktivált állományának értéke</t>
  </si>
  <si>
    <t xml:space="preserve">011211482 Államháztartáson belüli vagyonkezelésbe adott korlátozottan forgalomképes különféle egyéb építmények aktivált állományának értéke </t>
  </si>
  <si>
    <t>011219482 Teljesen (0-ig), vagy maradványértékig leírt államháztartáson belüli vagyonkezelésbe adott korlátozottan forgalomképes különféle egyéb építmények aktivált állományának értéke</t>
  </si>
  <si>
    <t>Államháztartáson belüli vagyonkezelésbe adott gépek, berendezések, felszerelések</t>
  </si>
  <si>
    <t>01131122 Államháztartáson belüli vagyonkezelésbe adott korlátozottan forgalomképes egyéb gép, berendezés és felszerelés aktivált állományának értéke</t>
  </si>
  <si>
    <t>011311242 Államháztartáson belüli vagyonkezelésbe adott korlátozottan forgalomképes kisértékû egyéb gép, berendezés és felszerelés aktivált állományának értéke</t>
  </si>
  <si>
    <t>1. melléklet a 22/2019. (V. 30) önkormányzati rendelethez</t>
  </si>
  <si>
    <t>2. melléklet a 22/2019. (V. 30.) önkormányzati rendelethez</t>
  </si>
  <si>
    <t>2.a. melléklet a 22/2019. (V. 30.) önkormányzati rendelethez</t>
  </si>
  <si>
    <t>3. melléklet a 22/2019. (V. 30.) önkormányzati rendelethez</t>
  </si>
  <si>
    <t>4/1. melléklet a 22/2019. (V. 30.) önkormányzati rendelethez</t>
  </si>
  <si>
    <t>4/2. melléklet a 22/2019. (V. 30.) önkormányzati rendelethez</t>
  </si>
  <si>
    <t>5.1. melléklet a 22/2019. (V. 30.) önkormányzati rendelethez</t>
  </si>
  <si>
    <t>5.2. melléklet a 22/2019. (V. 30.) önkormányzati rendelethez</t>
  </si>
  <si>
    <t>5/3. melléklet a 22/2019. (V. 30.) önkormányzati rendelethez</t>
  </si>
  <si>
    <t>6. melléklet a 22/2019. (V. 30.) önkormányzati rendelethez</t>
  </si>
  <si>
    <t>7. melléklet a 22/2019. (V. 30.) önkormányzati rendelethez</t>
  </si>
  <si>
    <t>8/1. melléklet a 22/2019. (V. 30.) önkormányzati rendelethez</t>
  </si>
  <si>
    <t>8/2. melléklet a 22/2019. (V. 30.) önkormányzati rendelethez</t>
  </si>
  <si>
    <t>8/3. melléklet a 22/2019. (V. 30.) önkormányzati rendelethez</t>
  </si>
  <si>
    <t>9/1. melléklet a 22/2019. (V. 30.) önkormányzati rendelethez</t>
  </si>
  <si>
    <t>9/2. melléklet a 22/2019. (V. 30.) önkormányzati rendelethez</t>
  </si>
  <si>
    <t>10. melléklet a 22/2019. (V. 30.) önkormányzati rendelethez</t>
  </si>
  <si>
    <t>11. melléklet a 22/2019. (V. 30.) önkormányzati rendelethez</t>
  </si>
  <si>
    <t>12. melléklet a 22/2019. (V. 30.) önkormányzati rendelethez</t>
  </si>
  <si>
    <t>13. melléklet a 22/2019. (V. 30.) önkormányzati rendelethez</t>
  </si>
  <si>
    <t>14. melléklet a 22/2019. (V. 30.) önkormányzati rendelethez</t>
  </si>
  <si>
    <t>15. melléklet a 22/2019. (V. 30.) önkormányzati rendelethez</t>
  </si>
  <si>
    <t>16. melléklet a 22/2019. (V. 30.) önkormányzati rendelethez</t>
  </si>
  <si>
    <t>17. melléklet a 22/2019.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</si>
</sst>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###"/>
  </numFmts>
  <fonts count="7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charset val="238"/>
    </font>
    <font>
      <b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sz val="13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sz val="13"/>
      <name val="Times New Roman CE"/>
      <charset val="238"/>
    </font>
    <font>
      <sz val="10"/>
      <color rgb="FFFF0000"/>
      <name val="Times New Roman CE"/>
      <charset val="238"/>
    </font>
    <font>
      <sz val="11"/>
      <name val="Arial CE"/>
      <charset val="238"/>
    </font>
    <font>
      <b/>
      <sz val="14"/>
      <name val="Arial CE"/>
      <charset val="238"/>
    </font>
    <font>
      <u/>
      <sz val="11"/>
      <name val="Arial CE"/>
      <charset val="238"/>
    </font>
    <font>
      <u/>
      <sz val="12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" fillId="0" borderId="0"/>
    <xf numFmtId="0" fontId="60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" fillId="0" borderId="0"/>
    <xf numFmtId="0" fontId="3" fillId="0" borderId="0"/>
  </cellStyleXfs>
  <cellXfs count="599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2" fillId="0" borderId="0" xfId="60" applyFont="1" applyFill="1" applyAlignment="1">
      <alignment wrapText="1"/>
    </xf>
    <xf numFmtId="0" fontId="42" fillId="0" borderId="0" xfId="60" applyFont="1" applyFill="1"/>
    <xf numFmtId="0" fontId="2" fillId="0" borderId="0" xfId="51"/>
    <xf numFmtId="3" fontId="42" fillId="0" borderId="0" xfId="51" applyNumberFormat="1" applyFont="1" applyFill="1"/>
    <xf numFmtId="0" fontId="42" fillId="0" borderId="0" xfId="51" applyFont="1" applyFill="1"/>
    <xf numFmtId="0" fontId="40" fillId="0" borderId="0" xfId="51" applyFont="1"/>
    <xf numFmtId="0" fontId="32" fillId="0" borderId="0" xfId="51" applyFont="1"/>
    <xf numFmtId="0" fontId="40" fillId="0" borderId="0" xfId="51" applyFont="1" applyAlignment="1">
      <alignment wrapText="1"/>
    </xf>
    <xf numFmtId="0" fontId="42" fillId="0" borderId="0" xfId="51" applyFont="1"/>
    <xf numFmtId="0" fontId="41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6" fillId="0" borderId="0" xfId="62" applyFont="1" applyFill="1" applyAlignment="1">
      <alignment horizontal="center" vertical="center"/>
    </xf>
    <xf numFmtId="0" fontId="28" fillId="0" borderId="0" xfId="62" applyFont="1" applyFill="1"/>
    <xf numFmtId="0" fontId="26" fillId="0" borderId="0" xfId="62" applyFont="1" applyFill="1"/>
    <xf numFmtId="3" fontId="26" fillId="0" borderId="0" xfId="62" applyNumberFormat="1" applyFont="1" applyFill="1"/>
    <xf numFmtId="0" fontId="26" fillId="0" borderId="0" xfId="62" applyFont="1" applyFill="1" applyBorder="1" applyAlignment="1">
      <alignment horizontal="center" vertical="center"/>
    </xf>
    <xf numFmtId="0" fontId="28" fillId="0" borderId="0" xfId="62" applyFont="1" applyFill="1" applyBorder="1" applyAlignment="1">
      <alignment horizontal="center" vertical="center"/>
    </xf>
    <xf numFmtId="0" fontId="29" fillId="0" borderId="0" xfId="62" applyFont="1" applyFill="1"/>
    <xf numFmtId="3" fontId="28" fillId="0" borderId="0" xfId="62" applyNumberFormat="1" applyFont="1" applyFill="1" applyBorder="1"/>
    <xf numFmtId="3" fontId="29" fillId="0" borderId="0" xfId="62" applyNumberFormat="1" applyFont="1" applyFill="1"/>
    <xf numFmtId="0" fontId="29" fillId="0" borderId="0" xfId="62" applyFont="1" applyFill="1" applyBorder="1" applyAlignment="1">
      <alignment horizontal="center"/>
    </xf>
    <xf numFmtId="0" fontId="29" fillId="0" borderId="0" xfId="62" applyFont="1" applyFill="1" applyBorder="1" applyAlignment="1">
      <alignment horizontal="center" vertical="center"/>
    </xf>
    <xf numFmtId="0" fontId="28" fillId="0" borderId="0" xfId="62" applyFont="1" applyFill="1" applyBorder="1" applyAlignment="1">
      <alignment horizontal="right" vertical="center"/>
    </xf>
    <xf numFmtId="0" fontId="28" fillId="0" borderId="0" xfId="62" applyFont="1" applyFill="1" applyBorder="1" applyAlignment="1">
      <alignment horizontal="center" vertical="center" wrapText="1"/>
    </xf>
    <xf numFmtId="3" fontId="28" fillId="0" borderId="0" xfId="62" applyNumberFormat="1" applyFont="1" applyFill="1" applyAlignment="1">
      <alignment horizontal="center" vertical="center"/>
    </xf>
    <xf numFmtId="0" fontId="26" fillId="0" borderId="0" xfId="62" applyFont="1" applyFill="1" applyBorder="1" applyAlignment="1">
      <alignment horizontal="center" vertical="center" wrapText="1"/>
    </xf>
    <xf numFmtId="0" fontId="26" fillId="0" borderId="0" xfId="62" applyFont="1" applyFill="1" applyBorder="1" applyAlignment="1">
      <alignment horizontal="left" vertical="center"/>
    </xf>
    <xf numFmtId="0" fontId="27" fillId="0" borderId="0" xfId="62" applyFont="1" applyFill="1" applyBorder="1" applyAlignment="1">
      <alignment horizontal="center" vertical="center" wrapText="1"/>
    </xf>
    <xf numFmtId="0" fontId="27" fillId="0" borderId="0" xfId="62" applyFont="1" applyFill="1" applyBorder="1" applyAlignment="1">
      <alignment horizontal="left"/>
    </xf>
    <xf numFmtId="0" fontId="26" fillId="0" borderId="0" xfId="62" applyFont="1" applyFill="1" applyBorder="1" applyAlignment="1">
      <alignment horizontal="right"/>
    </xf>
    <xf numFmtId="49" fontId="26" fillId="0" borderId="0" xfId="62" applyNumberFormat="1" applyFont="1" applyFill="1" applyBorder="1" applyAlignment="1">
      <alignment horizontal="right" vertical="center"/>
    </xf>
    <xf numFmtId="3" fontId="26" fillId="0" borderId="0" xfId="62" applyNumberFormat="1" applyFont="1" applyFill="1" applyBorder="1"/>
    <xf numFmtId="0" fontId="26" fillId="0" borderId="42" xfId="62" applyFont="1" applyFill="1" applyBorder="1" applyAlignment="1">
      <alignment horizontal="center" vertical="center"/>
    </xf>
    <xf numFmtId="0" fontId="28" fillId="0" borderId="42" xfId="62" applyFont="1" applyFill="1" applyBorder="1" applyAlignment="1">
      <alignment horizontal="right"/>
    </xf>
    <xf numFmtId="0" fontId="28" fillId="0" borderId="42" xfId="62" applyFont="1" applyFill="1" applyBorder="1" applyAlignment="1">
      <alignment horizontal="center" vertical="center"/>
    </xf>
    <xf numFmtId="3" fontId="28" fillId="0" borderId="42" xfId="62" applyNumberFormat="1" applyFont="1" applyFill="1" applyBorder="1"/>
    <xf numFmtId="0" fontId="40" fillId="0" borderId="0" xfId="62" applyFont="1" applyFill="1" applyBorder="1" applyAlignment="1">
      <alignment horizontal="center" vertical="center"/>
    </xf>
    <xf numFmtId="3" fontId="49" fillId="0" borderId="0" xfId="62" applyNumberFormat="1" applyFont="1" applyFill="1" applyBorder="1"/>
    <xf numFmtId="0" fontId="29" fillId="0" borderId="0" xfId="62" applyFont="1" applyFill="1" applyBorder="1" applyAlignment="1">
      <alignment horizontal="right"/>
    </xf>
    <xf numFmtId="3" fontId="29" fillId="0" borderId="0" xfId="62" applyNumberFormat="1" applyFont="1" applyFill="1" applyBorder="1"/>
    <xf numFmtId="0" fontId="26" fillId="0" borderId="0" xfId="62" applyFont="1" applyFill="1" applyBorder="1"/>
    <xf numFmtId="3" fontId="29" fillId="0" borderId="0" xfId="62" applyNumberFormat="1" applyFont="1" applyFill="1" applyBorder="1" applyAlignment="1">
      <alignment horizontal="center"/>
    </xf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50" fillId="0" borderId="0" xfId="51" applyFont="1" applyFill="1" applyAlignment="1"/>
    <xf numFmtId="0" fontId="2" fillId="0" borderId="0" xfId="51" applyBorder="1"/>
    <xf numFmtId="0" fontId="2" fillId="0" borderId="0" xfId="51" applyFont="1"/>
    <xf numFmtId="0" fontId="28" fillId="0" borderId="11" xfId="62" applyFont="1" applyFill="1" applyBorder="1" applyAlignment="1">
      <alignment horizontal="center" vertical="center"/>
    </xf>
    <xf numFmtId="0" fontId="28" fillId="0" borderId="11" xfId="62" applyFont="1" applyFill="1" applyBorder="1" applyAlignment="1">
      <alignment horizontal="right"/>
    </xf>
    <xf numFmtId="3" fontId="28" fillId="0" borderId="11" xfId="62" applyNumberFormat="1" applyFont="1" applyFill="1" applyBorder="1"/>
    <xf numFmtId="0" fontId="51" fillId="0" borderId="0" xfId="51" applyFont="1"/>
    <xf numFmtId="0" fontId="26" fillId="0" borderId="11" xfId="62" applyFont="1" applyFill="1" applyBorder="1" applyAlignment="1">
      <alignment horizontal="center" vertical="center"/>
    </xf>
    <xf numFmtId="0" fontId="2" fillId="0" borderId="0" xfId="5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45" fillId="0" borderId="10" xfId="51" applyFont="1" applyFill="1" applyBorder="1" applyAlignment="1">
      <alignment wrapText="1"/>
    </xf>
    <xf numFmtId="0" fontId="2" fillId="0" borderId="0" xfId="51" applyFill="1" applyAlignment="1">
      <alignment horizontal="right"/>
    </xf>
    <xf numFmtId="0" fontId="49" fillId="0" borderId="0" xfId="51" applyFont="1" applyFill="1" applyAlignment="1">
      <alignment horizontal="centerContinuous"/>
    </xf>
    <xf numFmtId="0" fontId="49" fillId="0" borderId="0" xfId="51" applyFont="1" applyFill="1" applyAlignment="1">
      <alignment horizontal="center"/>
    </xf>
    <xf numFmtId="0" fontId="49" fillId="0" borderId="36" xfId="51" applyFont="1" applyFill="1" applyBorder="1" applyAlignment="1"/>
    <xf numFmtId="0" fontId="49" fillId="0" borderId="10" xfId="51" applyFont="1" applyFill="1" applyBorder="1" applyAlignment="1">
      <alignment horizontal="center"/>
    </xf>
    <xf numFmtId="0" fontId="49" fillId="0" borderId="10" xfId="51" applyFont="1" applyFill="1" applyBorder="1" applyAlignment="1">
      <alignment horizontal="center" wrapText="1"/>
    </xf>
    <xf numFmtId="0" fontId="40" fillId="0" borderId="36" xfId="51" applyFont="1" applyFill="1" applyBorder="1" applyAlignment="1"/>
    <xf numFmtId="0" fontId="40" fillId="0" borderId="10" xfId="51" applyFont="1" applyFill="1" applyBorder="1" applyAlignment="1">
      <alignment horizontal="left"/>
    </xf>
    <xf numFmtId="3" fontId="40" fillId="0" borderId="10" xfId="51" applyNumberFormat="1" applyFont="1" applyFill="1" applyBorder="1" applyAlignment="1"/>
    <xf numFmtId="0" fontId="40" fillId="0" borderId="36" xfId="51" applyFont="1" applyFill="1" applyBorder="1" applyAlignment="1">
      <alignment wrapText="1"/>
    </xf>
    <xf numFmtId="0" fontId="40" fillId="0" borderId="10" xfId="51" applyFont="1" applyFill="1" applyBorder="1" applyAlignment="1">
      <alignment horizontal="left" wrapText="1"/>
    </xf>
    <xf numFmtId="3" fontId="40" fillId="0" borderId="10" xfId="51" applyNumberFormat="1" applyFont="1" applyFill="1" applyBorder="1" applyAlignment="1">
      <alignment wrapText="1"/>
    </xf>
    <xf numFmtId="0" fontId="52" fillId="0" borderId="0" xfId="51" applyFont="1" applyFill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52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39" fillId="0" borderId="0" xfId="63" applyFont="1"/>
    <xf numFmtId="0" fontId="39" fillId="0" borderId="0" xfId="63" applyFont="1" applyAlignment="1">
      <alignment wrapText="1"/>
    </xf>
    <xf numFmtId="0" fontId="53" fillId="0" borderId="0" xfId="63" applyFont="1" applyAlignment="1">
      <alignment wrapText="1"/>
    </xf>
    <xf numFmtId="0" fontId="53" fillId="0" borderId="0" xfId="63" applyFont="1"/>
    <xf numFmtId="0" fontId="39" fillId="0" borderId="0" xfId="63" applyFont="1" applyAlignment="1">
      <alignment horizontal="right"/>
    </xf>
    <xf numFmtId="0" fontId="39" fillId="0" borderId="10" xfId="63" applyFont="1" applyBorder="1" applyAlignment="1">
      <alignment wrapText="1"/>
    </xf>
    <xf numFmtId="0" fontId="53" fillId="0" borderId="10" xfId="63" applyFont="1" applyBorder="1" applyAlignment="1">
      <alignment horizontal="center" wrapText="1"/>
    </xf>
    <xf numFmtId="0" fontId="53" fillId="0" borderId="10" xfId="63" applyFont="1" applyFill="1" applyBorder="1" applyAlignment="1">
      <alignment horizontal="center" wrapText="1"/>
    </xf>
    <xf numFmtId="0" fontId="29" fillId="0" borderId="36" xfId="64" applyFont="1" applyBorder="1" applyAlignment="1">
      <alignment horizontal="center" wrapText="1"/>
    </xf>
    <xf numFmtId="0" fontId="39" fillId="0" borderId="10" xfId="63" applyFont="1" applyFill="1" applyBorder="1" applyAlignment="1">
      <alignment vertical="center"/>
    </xf>
    <xf numFmtId="0" fontId="39" fillId="0" borderId="10" xfId="63" applyFont="1" applyFill="1" applyBorder="1" applyAlignment="1">
      <alignment vertical="center" wrapText="1"/>
    </xf>
    <xf numFmtId="0" fontId="39" fillId="0" borderId="10" xfId="63" applyFont="1" applyFill="1" applyBorder="1" applyAlignment="1">
      <alignment horizontal="center" vertical="center"/>
    </xf>
    <xf numFmtId="3" fontId="39" fillId="0" borderId="10" xfId="63" applyNumberFormat="1" applyFont="1" applyFill="1" applyBorder="1" applyAlignment="1">
      <alignment horizontal="right" vertical="center"/>
    </xf>
    <xf numFmtId="49" fontId="39" fillId="0" borderId="10" xfId="63" applyNumberFormat="1" applyFont="1" applyFill="1" applyBorder="1" applyAlignment="1">
      <alignment horizontal="center" vertical="center"/>
    </xf>
    <xf numFmtId="3" fontId="26" fillId="0" borderId="36" xfId="64" applyNumberFormat="1" applyFont="1" applyFill="1" applyBorder="1" applyAlignment="1">
      <alignment vertical="center"/>
    </xf>
    <xf numFmtId="3" fontId="26" fillId="0" borderId="10" xfId="64" applyNumberFormat="1" applyFont="1" applyFill="1" applyBorder="1" applyAlignment="1">
      <alignment vertical="center"/>
    </xf>
    <xf numFmtId="3" fontId="39" fillId="0" borderId="36" xfId="63" applyNumberFormat="1" applyFont="1" applyFill="1" applyBorder="1" applyAlignment="1">
      <alignment horizontal="right" vertical="center"/>
    </xf>
    <xf numFmtId="3" fontId="39" fillId="0" borderId="10" xfId="63" applyNumberFormat="1" applyFont="1" applyFill="1" applyBorder="1" applyAlignment="1">
      <alignment vertical="center"/>
    </xf>
    <xf numFmtId="0" fontId="22" fillId="0" borderId="0" xfId="53" applyFont="1" applyFill="1" applyBorder="1" applyAlignment="1">
      <alignment horizontal="right"/>
    </xf>
    <xf numFmtId="14" fontId="32" fillId="0" borderId="21" xfId="53" applyNumberFormat="1" applyFont="1" applyFill="1" applyBorder="1" applyAlignment="1">
      <alignment wrapText="1"/>
    </xf>
    <xf numFmtId="3" fontId="33" fillId="0" borderId="13" xfId="53" applyNumberFormat="1" applyFont="1" applyFill="1" applyBorder="1" applyAlignment="1">
      <alignment wrapText="1"/>
    </xf>
    <xf numFmtId="16" fontId="32" fillId="0" borderId="31" xfId="53" applyNumberFormat="1" applyFont="1" applyFill="1" applyBorder="1" applyAlignment="1">
      <alignment horizontal="left" wrapText="1"/>
    </xf>
    <xf numFmtId="0" fontId="32" fillId="0" borderId="0" xfId="53" applyFont="1" applyFill="1" applyBorder="1" applyAlignment="1">
      <alignment horizontal="right"/>
    </xf>
    <xf numFmtId="3" fontId="22" fillId="0" borderId="12" xfId="53" applyNumberFormat="1" applyFont="1" applyFill="1" applyBorder="1"/>
    <xf numFmtId="3" fontId="22" fillId="0" borderId="10" xfId="53" applyNumberFormat="1" applyFont="1" applyFill="1" applyBorder="1" applyAlignment="1">
      <alignment horizontal="center" vertical="center"/>
    </xf>
    <xf numFmtId="3" fontId="23" fillId="0" borderId="10" xfId="53" applyNumberFormat="1" applyFont="1" applyFill="1" applyBorder="1"/>
    <xf numFmtId="0" fontId="22" fillId="0" borderId="13" xfId="53" applyFont="1" applyFill="1" applyBorder="1" applyAlignment="1">
      <alignment horizontal="right"/>
    </xf>
    <xf numFmtId="0" fontId="22" fillId="0" borderId="13" xfId="53" applyFont="1" applyFill="1" applyBorder="1" applyAlignment="1"/>
    <xf numFmtId="0" fontId="22" fillId="0" borderId="13" xfId="53" applyFont="1" applyFill="1" applyBorder="1" applyAlignment="1">
      <alignment wrapText="1"/>
    </xf>
    <xf numFmtId="3" fontId="22" fillId="0" borderId="10" xfId="53" applyNumberFormat="1" applyFont="1" applyFill="1" applyBorder="1" applyAlignment="1">
      <alignment wrapText="1"/>
    </xf>
    <xf numFmtId="3" fontId="22" fillId="0" borderId="10" xfId="53" applyNumberFormat="1" applyFont="1" applyBorder="1"/>
    <xf numFmtId="3" fontId="22" fillId="24" borderId="10" xfId="53" applyNumberFormat="1" applyFont="1" applyFill="1" applyBorder="1"/>
    <xf numFmtId="3" fontId="22" fillId="25" borderId="10" xfId="53" applyNumberFormat="1" applyFont="1" applyFill="1" applyBorder="1"/>
    <xf numFmtId="3" fontId="21" fillId="0" borderId="10" xfId="53" applyNumberFormat="1" applyFont="1" applyFill="1" applyBorder="1"/>
    <xf numFmtId="3" fontId="24" fillId="0" borderId="10" xfId="53" applyNumberFormat="1" applyFont="1" applyFill="1" applyBorder="1"/>
    <xf numFmtId="0" fontId="32" fillId="0" borderId="35" xfId="53" applyFont="1" applyFill="1" applyBorder="1" applyAlignment="1">
      <alignment wrapText="1"/>
    </xf>
    <xf numFmtId="0" fontId="2" fillId="0" borderId="0" xfId="51" quotePrefix="1"/>
    <xf numFmtId="0" fontId="54" fillId="0" borderId="0" xfId="65" applyFont="1" applyAlignment="1"/>
    <xf numFmtId="0" fontId="48" fillId="0" borderId="0" xfId="66" applyFont="1" applyAlignment="1">
      <alignment horizontal="right"/>
    </xf>
    <xf numFmtId="0" fontId="45" fillId="0" borderId="0" xfId="65" applyFont="1" applyFill="1" applyAlignment="1"/>
    <xf numFmtId="3" fontId="45" fillId="0" borderId="0" xfId="65" applyNumberFormat="1" applyFont="1" applyFill="1"/>
    <xf numFmtId="0" fontId="56" fillId="0" borderId="0" xfId="65" applyFont="1"/>
    <xf numFmtId="0" fontId="56" fillId="0" borderId="0" xfId="65" applyFont="1" applyAlignment="1">
      <alignment horizontal="center"/>
    </xf>
    <xf numFmtId="0" fontId="54" fillId="0" borderId="10" xfId="65" applyFont="1" applyFill="1" applyBorder="1" applyAlignment="1">
      <alignment horizontal="center" vertical="center"/>
    </xf>
    <xf numFmtId="0" fontId="54" fillId="0" borderId="10" xfId="65" applyFont="1" applyFill="1" applyBorder="1" applyAlignment="1">
      <alignment horizontal="right"/>
    </xf>
    <xf numFmtId="3" fontId="54" fillId="0" borderId="10" xfId="65" applyNumberFormat="1" applyFont="1" applyFill="1" applyBorder="1"/>
    <xf numFmtId="0" fontId="57" fillId="0" borderId="0" xfId="67" applyFont="1" applyAlignment="1"/>
    <xf numFmtId="3" fontId="58" fillId="0" borderId="0" xfId="67" applyNumberFormat="1" applyFont="1"/>
    <xf numFmtId="0" fontId="55" fillId="0" borderId="0" xfId="67" applyFont="1" applyAlignment="1">
      <alignment horizontal="center"/>
    </xf>
    <xf numFmtId="0" fontId="58" fillId="0" borderId="0" xfId="67" applyFont="1"/>
    <xf numFmtId="0" fontId="58" fillId="0" borderId="0" xfId="67" applyFont="1" applyAlignment="1">
      <alignment wrapText="1"/>
    </xf>
    <xf numFmtId="3" fontId="45" fillId="0" borderId="0" xfId="67" applyNumberFormat="1" applyFont="1" applyAlignment="1">
      <alignment horizontal="right"/>
    </xf>
    <xf numFmtId="0" fontId="55" fillId="0" borderId="10" xfId="65" applyFont="1" applyBorder="1" applyAlignment="1">
      <alignment horizontal="center" vertical="center" wrapText="1"/>
    </xf>
    <xf numFmtId="0" fontId="55" fillId="0" borderId="10" xfId="64" applyFont="1" applyBorder="1" applyAlignment="1">
      <alignment horizontal="center" vertical="center" wrapText="1"/>
    </xf>
    <xf numFmtId="0" fontId="55" fillId="0" borderId="10" xfId="65" applyFont="1" applyBorder="1"/>
    <xf numFmtId="0" fontId="55" fillId="0" borderId="10" xfId="65" applyFont="1" applyBorder="1" applyAlignment="1">
      <alignment horizontal="right"/>
    </xf>
    <xf numFmtId="0" fontId="57" fillId="0" borderId="10" xfId="65" applyFont="1" applyBorder="1" applyAlignment="1">
      <alignment horizontal="center"/>
    </xf>
    <xf numFmtId="3" fontId="57" fillId="0" borderId="10" xfId="65" applyNumberFormat="1" applyFont="1" applyBorder="1"/>
    <xf numFmtId="0" fontId="55" fillId="0" borderId="10" xfId="65" applyFont="1" applyBorder="1" applyAlignment="1">
      <alignment horizontal="center"/>
    </xf>
    <xf numFmtId="3" fontId="55" fillId="0" borderId="10" xfId="65" applyNumberFormat="1" applyFont="1" applyBorder="1"/>
    <xf numFmtId="0" fontId="59" fillId="0" borderId="0" xfId="63" applyFont="1" applyAlignment="1"/>
    <xf numFmtId="0" fontId="39" fillId="0" borderId="10" xfId="63" applyFont="1" applyBorder="1"/>
    <xf numFmtId="0" fontId="61" fillId="0" borderId="0" xfId="72" applyFont="1" applyFill="1" applyBorder="1"/>
    <xf numFmtId="3" fontId="61" fillId="0" borderId="0" xfId="72" applyNumberFormat="1" applyFont="1" applyFill="1" applyBorder="1"/>
    <xf numFmtId="3" fontId="39" fillId="0" borderId="0" xfId="72" applyNumberFormat="1" applyFont="1" applyFill="1" applyBorder="1"/>
    <xf numFmtId="0" fontId="48" fillId="0" borderId="0" xfId="66" applyFont="1" applyFill="1" applyBorder="1" applyAlignment="1">
      <alignment horizontal="right"/>
    </xf>
    <xf numFmtId="0" fontId="56" fillId="0" borderId="0" xfId="72" applyFont="1" applyFill="1" applyBorder="1"/>
    <xf numFmtId="0" fontId="59" fillId="0" borderId="0" xfId="72" applyFont="1" applyFill="1" applyBorder="1" applyAlignment="1">
      <alignment horizontal="left"/>
    </xf>
    <xf numFmtId="0" fontId="39" fillId="0" borderId="0" xfId="72" applyFont="1" applyFill="1" applyBorder="1"/>
    <xf numFmtId="0" fontId="61" fillId="0" borderId="10" xfId="72" applyFont="1" applyFill="1" applyBorder="1"/>
    <xf numFmtId="0" fontId="59" fillId="0" borderId="10" xfId="72" applyFont="1" applyFill="1" applyBorder="1" applyAlignment="1">
      <alignment horizontal="center"/>
    </xf>
    <xf numFmtId="3" fontId="59" fillId="0" borderId="10" xfId="72" applyNumberFormat="1" applyFont="1" applyFill="1" applyBorder="1" applyAlignment="1">
      <alignment horizontal="right"/>
    </xf>
    <xf numFmtId="0" fontId="57" fillId="0" borderId="10" xfId="72" applyFont="1" applyFill="1" applyBorder="1"/>
    <xf numFmtId="0" fontId="62" fillId="0" borderId="10" xfId="71" applyNumberFormat="1" applyFont="1" applyFill="1" applyBorder="1" applyAlignment="1">
      <alignment wrapText="1"/>
    </xf>
    <xf numFmtId="3" fontId="62" fillId="0" borderId="10" xfId="71" applyNumberFormat="1" applyFont="1" applyFill="1" applyBorder="1" applyAlignment="1"/>
    <xf numFmtId="0" fontId="62" fillId="0" borderId="10" xfId="71" applyFont="1" applyFill="1" applyBorder="1" applyAlignment="1">
      <alignment wrapText="1"/>
    </xf>
    <xf numFmtId="164" fontId="62" fillId="0" borderId="10" xfId="71" applyNumberFormat="1" applyFont="1" applyFill="1" applyBorder="1" applyAlignment="1"/>
    <xf numFmtId="3" fontId="63" fillId="0" borderId="10" xfId="72" applyNumberFormat="1" applyFont="1" applyFill="1" applyBorder="1"/>
    <xf numFmtId="0" fontId="62" fillId="0" borderId="10" xfId="71" applyFont="1" applyFill="1" applyBorder="1" applyAlignment="1"/>
    <xf numFmtId="0" fontId="51" fillId="0" borderId="0" xfId="51" applyFont="1" applyFill="1"/>
    <xf numFmtId="0" fontId="59" fillId="0" borderId="10" xfId="72" applyFont="1" applyFill="1" applyBorder="1"/>
    <xf numFmtId="3" fontId="59" fillId="0" borderId="10" xfId="72" applyNumberFormat="1" applyFont="1" applyFill="1" applyBorder="1"/>
    <xf numFmtId="0" fontId="40" fillId="0" borderId="0" xfId="73" applyFont="1" applyFill="1" applyBorder="1"/>
    <xf numFmtId="0" fontId="40" fillId="0" borderId="0" xfId="73" applyFont="1" applyFill="1" applyBorder="1" applyAlignment="1"/>
    <xf numFmtId="0" fontId="40" fillId="0" borderId="0" xfId="73" applyFont="1" applyFill="1" applyBorder="1" applyAlignment="1">
      <alignment horizontal="center"/>
    </xf>
    <xf numFmtId="0" fontId="40" fillId="0" borderId="0" xfId="73" applyFont="1" applyFill="1" applyBorder="1" applyAlignment="1">
      <alignment horizontal="right"/>
    </xf>
    <xf numFmtId="0" fontId="40" fillId="0" borderId="10" xfId="73" applyFont="1" applyFill="1" applyBorder="1"/>
    <xf numFmtId="0" fontId="40" fillId="0" borderId="10" xfId="73" applyFont="1" applyFill="1" applyBorder="1" applyAlignment="1">
      <alignment horizontal="center" wrapText="1"/>
    </xf>
    <xf numFmtId="0" fontId="40" fillId="0" borderId="10" xfId="73" applyFont="1" applyFill="1" applyBorder="1" applyAlignment="1">
      <alignment horizontal="center" vertical="center" wrapText="1"/>
    </xf>
    <xf numFmtId="0" fontId="32" fillId="0" borderId="10" xfId="73" applyFont="1" applyFill="1" applyBorder="1" applyAlignment="1">
      <alignment horizontal="center" wrapText="1"/>
    </xf>
    <xf numFmtId="0" fontId="32" fillId="0" borderId="10" xfId="73" applyFont="1" applyFill="1" applyBorder="1" applyAlignment="1">
      <alignment horizontal="center" vertical="center" wrapText="1"/>
    </xf>
    <xf numFmtId="0" fontId="49" fillId="0" borderId="10" xfId="73" applyFont="1" applyFill="1" applyBorder="1"/>
    <xf numFmtId="3" fontId="49" fillId="0" borderId="10" xfId="73" applyNumberFormat="1" applyFont="1" applyFill="1" applyBorder="1"/>
    <xf numFmtId="0" fontId="32" fillId="0" borderId="0" xfId="53" applyFont="1" applyFill="1" applyBorder="1" applyAlignment="1">
      <alignment horizontal="right"/>
    </xf>
    <xf numFmtId="0" fontId="44" fillId="0" borderId="10" xfId="60" applyFont="1" applyFill="1" applyBorder="1" applyAlignment="1">
      <alignment wrapText="1"/>
    </xf>
    <xf numFmtId="3" fontId="44" fillId="0" borderId="10" xfId="60" applyNumberFormat="1" applyFont="1" applyFill="1" applyBorder="1" applyAlignment="1">
      <alignment horizontal="right"/>
    </xf>
    <xf numFmtId="0" fontId="42" fillId="0" borderId="10" xfId="51" applyFont="1" applyFill="1" applyBorder="1"/>
    <xf numFmtId="0" fontId="2" fillId="0" borderId="10" xfId="51" applyBorder="1"/>
    <xf numFmtId="0" fontId="44" fillId="0" borderId="10" xfId="60" applyFont="1" applyFill="1" applyBorder="1" applyAlignment="1">
      <alignment vertical="center"/>
    </xf>
    <xf numFmtId="0" fontId="42" fillId="0" borderId="10" xfId="60" applyFont="1" applyFill="1" applyBorder="1" applyAlignment="1">
      <alignment horizontal="center" vertical="center"/>
    </xf>
    <xf numFmtId="3" fontId="42" fillId="0" borderId="10" xfId="60" applyNumberFormat="1" applyFont="1" applyFill="1" applyBorder="1" applyAlignment="1">
      <alignment horizontal="center"/>
    </xf>
    <xf numFmtId="0" fontId="42" fillId="0" borderId="10" xfId="60" applyFont="1" applyFill="1" applyBorder="1" applyAlignment="1">
      <alignment horizontal="center" wrapText="1"/>
    </xf>
    <xf numFmtId="0" fontId="42" fillId="0" borderId="10" xfId="60" applyFont="1" applyFill="1" applyBorder="1" applyAlignment="1">
      <alignment wrapText="1"/>
    </xf>
    <xf numFmtId="3" fontId="42" fillId="0" borderId="10" xfId="60" applyNumberFormat="1" applyFont="1" applyFill="1" applyBorder="1"/>
    <xf numFmtId="3" fontId="42" fillId="0" borderId="10" xfId="51" applyNumberFormat="1" applyFont="1" applyFill="1" applyBorder="1"/>
    <xf numFmtId="0" fontId="42" fillId="0" borderId="10" xfId="60" applyFont="1" applyFill="1" applyBorder="1" applyAlignment="1">
      <alignment vertical="center" wrapText="1"/>
    </xf>
    <xf numFmtId="0" fontId="42" fillId="0" borderId="10" xfId="51" applyFont="1" applyFill="1" applyBorder="1" applyAlignment="1">
      <alignment wrapText="1"/>
    </xf>
    <xf numFmtId="0" fontId="41" fillId="0" borderId="10" xfId="51" applyFont="1" applyFill="1" applyBorder="1" applyAlignment="1">
      <alignment wrapText="1"/>
    </xf>
    <xf numFmtId="3" fontId="44" fillId="0" borderId="10" xfId="60" applyNumberFormat="1" applyFont="1" applyFill="1" applyBorder="1"/>
    <xf numFmtId="3" fontId="44" fillId="0" borderId="10" xfId="51" applyNumberFormat="1" applyFont="1" applyFill="1" applyBorder="1"/>
    <xf numFmtId="3" fontId="42" fillId="0" borderId="10" xfId="60" applyNumberFormat="1" applyFont="1" applyFill="1" applyBorder="1" applyAlignment="1">
      <alignment vertical="center"/>
    </xf>
    <xf numFmtId="0" fontId="43" fillId="0" borderId="10" xfId="60" applyFont="1" applyFill="1" applyBorder="1" applyAlignment="1">
      <alignment wrapText="1"/>
    </xf>
    <xf numFmtId="3" fontId="43" fillId="0" borderId="10" xfId="51" applyNumberFormat="1" applyFont="1" applyFill="1" applyBorder="1"/>
    <xf numFmtId="0" fontId="32" fillId="0" borderId="0" xfId="53" applyFont="1" applyFill="1" applyBorder="1" applyAlignment="1">
      <alignment horizontal="right"/>
    </xf>
    <xf numFmtId="0" fontId="3" fillId="0" borderId="0" xfId="69"/>
    <xf numFmtId="0" fontId="64" fillId="0" borderId="0" xfId="69" applyFont="1" applyAlignment="1">
      <alignment horizontal="center" vertical="top" wrapText="1"/>
    </xf>
    <xf numFmtId="0" fontId="64" fillId="0" borderId="0" xfId="69" applyFont="1" applyAlignment="1">
      <alignment horizontal="left" vertical="top" wrapText="1"/>
    </xf>
    <xf numFmtId="3" fontId="64" fillId="0" borderId="0" xfId="69" applyNumberFormat="1" applyFont="1" applyAlignment="1">
      <alignment horizontal="right" vertical="top" wrapText="1"/>
    </xf>
    <xf numFmtId="0" fontId="65" fillId="0" borderId="0" xfId="69" applyFont="1" applyAlignment="1">
      <alignment horizontal="center" vertical="top" wrapText="1"/>
    </xf>
    <xf numFmtId="0" fontId="65" fillId="0" borderId="0" xfId="69" applyFont="1" applyAlignment="1">
      <alignment horizontal="left" vertical="top" wrapText="1"/>
    </xf>
    <xf numFmtId="3" fontId="65" fillId="0" borderId="0" xfId="69" applyNumberFormat="1" applyFont="1" applyAlignment="1">
      <alignment horizontal="right" vertical="top" wrapText="1"/>
    </xf>
    <xf numFmtId="0" fontId="3" fillId="0" borderId="0" xfId="69" applyFill="1"/>
    <xf numFmtId="0" fontId="64" fillId="0" borderId="0" xfId="69" applyFont="1" applyFill="1" applyAlignment="1">
      <alignment horizontal="center" vertical="top" wrapText="1"/>
    </xf>
    <xf numFmtId="0" fontId="64" fillId="0" borderId="0" xfId="69" applyFont="1" applyFill="1" applyAlignment="1">
      <alignment horizontal="left" vertical="top" wrapText="1"/>
    </xf>
    <xf numFmtId="3" fontId="64" fillId="0" borderId="0" xfId="69" applyNumberFormat="1" applyFont="1" applyFill="1" applyAlignment="1">
      <alignment horizontal="right" vertical="top" wrapText="1"/>
    </xf>
    <xf numFmtId="0" fontId="38" fillId="0" borderId="0" xfId="69" applyFont="1" applyFill="1" applyAlignment="1">
      <alignment horizontal="center" vertical="top"/>
    </xf>
    <xf numFmtId="0" fontId="2" fillId="0" borderId="0" xfId="69" applyFont="1" applyAlignment="1">
      <alignment horizontal="center" vertical="top" wrapText="1"/>
    </xf>
    <xf numFmtId="0" fontId="2" fillId="0" borderId="0" xfId="69" applyFont="1" applyAlignment="1">
      <alignment horizontal="left" vertical="top" wrapText="1"/>
    </xf>
    <xf numFmtId="3" fontId="2" fillId="0" borderId="0" xfId="69" applyNumberFormat="1" applyFont="1" applyAlignment="1">
      <alignment horizontal="right" vertical="top" wrapText="1"/>
    </xf>
    <xf numFmtId="0" fontId="2" fillId="0" borderId="0" xfId="69" applyFont="1" applyFill="1" applyAlignment="1">
      <alignment horizontal="center" vertical="top" wrapText="1"/>
    </xf>
    <xf numFmtId="0" fontId="2" fillId="0" borderId="0" xfId="69" applyFont="1" applyFill="1" applyAlignment="1">
      <alignment horizontal="left" vertical="top" wrapText="1"/>
    </xf>
    <xf numFmtId="3" fontId="2" fillId="0" borderId="0" xfId="69" applyNumberFormat="1" applyFont="1" applyFill="1" applyAlignment="1">
      <alignment horizontal="right" vertical="top" wrapText="1"/>
    </xf>
    <xf numFmtId="0" fontId="52" fillId="0" borderId="0" xfId="69" applyFont="1" applyAlignment="1">
      <alignment horizontal="center" vertical="top" wrapText="1"/>
    </xf>
    <xf numFmtId="0" fontId="52" fillId="0" borderId="0" xfId="69" applyFont="1" applyAlignment="1">
      <alignment horizontal="left" vertical="top" wrapText="1"/>
    </xf>
    <xf numFmtId="3" fontId="52" fillId="0" borderId="0" xfId="69" applyNumberFormat="1" applyFont="1" applyAlignment="1">
      <alignment horizontal="right" vertical="top" wrapText="1"/>
    </xf>
    <xf numFmtId="0" fontId="3" fillId="0" borderId="0" xfId="69" applyFill="1" applyAlignment="1"/>
    <xf numFmtId="0" fontId="2" fillId="0" borderId="0" xfId="64" applyFont="1" applyFill="1" applyBorder="1"/>
    <xf numFmtId="0" fontId="66" fillId="0" borderId="0" xfId="64" applyFont="1" applyFill="1" applyBorder="1"/>
    <xf numFmtId="0" fontId="32" fillId="0" borderId="0" xfId="64" applyFont="1" applyFill="1" applyBorder="1" applyAlignment="1">
      <alignment horizontal="right"/>
    </xf>
    <xf numFmtId="0" fontId="2" fillId="0" borderId="0" xfId="64" applyFont="1" applyFill="1" applyBorder="1" applyAlignment="1">
      <alignment horizontal="right"/>
    </xf>
    <xf numFmtId="0" fontId="52" fillId="0" borderId="0" xfId="64" applyFont="1" applyFill="1" applyBorder="1" applyAlignment="1"/>
    <xf numFmtId="0" fontId="52" fillId="0" borderId="10" xfId="64" applyFont="1" applyFill="1" applyBorder="1" applyAlignment="1">
      <alignment horizontal="center"/>
    </xf>
    <xf numFmtId="0" fontId="52" fillId="0" borderId="10" xfId="64" applyFont="1" applyFill="1" applyBorder="1" applyAlignment="1">
      <alignment horizontal="center" wrapText="1"/>
    </xf>
    <xf numFmtId="0" fontId="2" fillId="0" borderId="10" xfId="59" applyFont="1" applyFill="1" applyBorder="1"/>
    <xf numFmtId="0" fontId="52" fillId="0" borderId="10" xfId="64" applyFont="1" applyFill="1" applyBorder="1"/>
    <xf numFmtId="0" fontId="60" fillId="0" borderId="0" xfId="70" applyFont="1" applyFill="1" applyBorder="1"/>
    <xf numFmtId="0" fontId="32" fillId="0" borderId="46" xfId="53" applyFont="1" applyFill="1" applyBorder="1" applyAlignment="1">
      <alignment horizontal="right"/>
    </xf>
    <xf numFmtId="0" fontId="40" fillId="0" borderId="0" xfId="70" applyFont="1" applyFill="1" applyBorder="1" applyAlignment="1">
      <alignment horizontal="center" vertical="top" wrapText="1"/>
    </xf>
    <xf numFmtId="0" fontId="26" fillId="0" borderId="0" xfId="70" applyFont="1" applyFill="1" applyBorder="1"/>
    <xf numFmtId="0" fontId="40" fillId="0" borderId="0" xfId="70" applyFont="1" applyFill="1" applyBorder="1" applyAlignment="1">
      <alignment horizontal="center" vertical="center" wrapText="1"/>
    </xf>
    <xf numFmtId="0" fontId="26" fillId="0" borderId="0" xfId="70" applyFont="1" applyFill="1" applyBorder="1" applyAlignment="1">
      <alignment horizontal="center" wrapText="1"/>
    </xf>
    <xf numFmtId="0" fontId="26" fillId="0" borderId="0" xfId="70" applyFont="1" applyFill="1" applyBorder="1" applyAlignment="1">
      <alignment horizontal="left" vertical="top" wrapText="1"/>
    </xf>
    <xf numFmtId="3" fontId="26" fillId="0" borderId="0" xfId="70" applyNumberFormat="1" applyFont="1" applyFill="1" applyBorder="1" applyAlignment="1">
      <alignment horizontal="right" vertical="top" wrapText="1"/>
    </xf>
    <xf numFmtId="3" fontId="26" fillId="0" borderId="0" xfId="51" applyNumberFormat="1" applyFont="1" applyFill="1" applyBorder="1" applyAlignment="1">
      <alignment horizontal="right" vertical="top" wrapText="1"/>
    </xf>
    <xf numFmtId="3" fontId="26" fillId="0" borderId="0" xfId="70" applyNumberFormat="1" applyFont="1" applyFill="1" applyBorder="1"/>
    <xf numFmtId="0" fontId="29" fillId="0" borderId="0" xfId="70" applyFont="1" applyFill="1" applyBorder="1" applyAlignment="1">
      <alignment horizontal="left" vertical="top" wrapText="1"/>
    </xf>
    <xf numFmtId="3" fontId="29" fillId="0" borderId="0" xfId="70" applyNumberFormat="1" applyFont="1" applyFill="1" applyBorder="1" applyAlignment="1">
      <alignment horizontal="right" vertical="top" wrapText="1"/>
    </xf>
    <xf numFmtId="3" fontId="29" fillId="0" borderId="0" xfId="51" applyNumberFormat="1" applyFont="1" applyFill="1" applyBorder="1" applyAlignment="1">
      <alignment horizontal="right" vertical="top" wrapText="1"/>
    </xf>
    <xf numFmtId="3" fontId="29" fillId="0" borderId="0" xfId="70" applyNumberFormat="1" applyFont="1" applyFill="1" applyBorder="1"/>
    <xf numFmtId="0" fontId="56" fillId="0" borderId="0" xfId="74" applyFont="1" applyFill="1" applyBorder="1"/>
    <xf numFmtId="0" fontId="56" fillId="0" borderId="0" xfId="74" applyFont="1" applyFill="1" applyBorder="1" applyAlignment="1"/>
    <xf numFmtId="0" fontId="47" fillId="0" borderId="0" xfId="74" applyFont="1" applyFill="1" applyBorder="1" applyAlignment="1">
      <alignment horizontal="right"/>
    </xf>
    <xf numFmtId="0" fontId="56" fillId="0" borderId="0" xfId="74" applyFont="1" applyFill="1" applyBorder="1" applyAlignment="1">
      <alignment horizontal="right"/>
    </xf>
    <xf numFmtId="0" fontId="54" fillId="0" borderId="0" xfId="74" applyFont="1" applyFill="1" applyBorder="1" applyAlignment="1">
      <alignment horizontal="center"/>
    </xf>
    <xf numFmtId="0" fontId="67" fillId="0" borderId="0" xfId="74" applyFont="1" applyFill="1" applyBorder="1" applyAlignment="1">
      <alignment horizontal="right"/>
    </xf>
    <xf numFmtId="0" fontId="56" fillId="0" borderId="0" xfId="74" applyFont="1" applyFill="1" applyBorder="1" applyAlignment="1">
      <alignment horizontal="center" wrapText="1"/>
    </xf>
    <xf numFmtId="0" fontId="56" fillId="0" borderId="0" xfId="74" applyFont="1" applyFill="1" applyBorder="1" applyAlignment="1">
      <alignment horizontal="right" wrapText="1"/>
    </xf>
    <xf numFmtId="3" fontId="56" fillId="0" borderId="0" xfId="74" applyNumberFormat="1" applyFont="1" applyFill="1" applyBorder="1"/>
    <xf numFmtId="0" fontId="56" fillId="0" borderId="0" xfId="75" applyFont="1" applyFill="1" applyBorder="1"/>
    <xf numFmtId="0" fontId="54" fillId="0" borderId="0" xfId="74" applyFont="1" applyFill="1" applyBorder="1"/>
    <xf numFmtId="3" fontId="54" fillId="0" borderId="0" xfId="74" applyNumberFormat="1" applyFont="1" applyFill="1" applyBorder="1"/>
    <xf numFmtId="0" fontId="39" fillId="0" borderId="0" xfId="74" applyFont="1" applyFill="1" applyBorder="1"/>
    <xf numFmtId="0" fontId="67" fillId="0" borderId="0" xfId="75" applyFont="1" applyFill="1" applyBorder="1" applyAlignment="1">
      <alignment horizontal="right"/>
    </xf>
    <xf numFmtId="0" fontId="56" fillId="0" borderId="0" xfId="75" applyFont="1" applyFill="1" applyBorder="1" applyAlignment="1">
      <alignment horizontal="center" wrapText="1"/>
    </xf>
    <xf numFmtId="0" fontId="56" fillId="0" borderId="0" xfId="75" applyFont="1" applyFill="1" applyBorder="1" applyAlignment="1">
      <alignment horizontal="right" wrapText="1"/>
    </xf>
    <xf numFmtId="3" fontId="56" fillId="0" borderId="0" xfId="75" applyNumberFormat="1" applyFont="1" applyFill="1" applyBorder="1"/>
    <xf numFmtId="0" fontId="54" fillId="0" borderId="0" xfId="75" applyFont="1" applyFill="1" applyBorder="1"/>
    <xf numFmtId="3" fontId="54" fillId="0" borderId="0" xfId="75" applyNumberFormat="1" applyFont="1" applyFill="1" applyBorder="1"/>
    <xf numFmtId="0" fontId="39" fillId="0" borderId="0" xfId="75" applyFont="1" applyFill="1" applyBorder="1"/>
    <xf numFmtId="0" fontId="39" fillId="0" borderId="0" xfId="66" applyFont="1" applyFill="1" applyBorder="1"/>
    <xf numFmtId="0" fontId="39" fillId="0" borderId="0" xfId="66" applyFont="1" applyFill="1" applyBorder="1" applyAlignment="1">
      <alignment horizontal="right"/>
    </xf>
    <xf numFmtId="0" fontId="46" fillId="0" borderId="0" xfId="66" applyFont="1" applyFill="1" applyBorder="1" applyAlignment="1">
      <alignment horizontal="center"/>
    </xf>
    <xf numFmtId="0" fontId="46" fillId="0" borderId="0" xfId="66" applyFont="1" applyFill="1" applyBorder="1" applyAlignment="1">
      <alignment horizontal="right"/>
    </xf>
    <xf numFmtId="0" fontId="39" fillId="0" borderId="43" xfId="66" applyFont="1" applyFill="1" applyBorder="1"/>
    <xf numFmtId="0" fontId="39" fillId="0" borderId="45" xfId="66" applyFont="1" applyFill="1" applyBorder="1"/>
    <xf numFmtId="0" fontId="39" fillId="0" borderId="43" xfId="66" applyFont="1" applyFill="1" applyBorder="1" applyAlignment="1">
      <alignment horizontal="right"/>
    </xf>
    <xf numFmtId="0" fontId="39" fillId="0" borderId="44" xfId="66" applyFont="1" applyFill="1" applyBorder="1" applyAlignment="1">
      <alignment horizontal="right"/>
    </xf>
    <xf numFmtId="0" fontId="39" fillId="0" borderId="47" xfId="66" applyFont="1" applyFill="1" applyBorder="1" applyAlignment="1">
      <alignment horizontal="right"/>
    </xf>
    <xf numFmtId="0" fontId="39" fillId="0" borderId="48" xfId="66" applyFont="1" applyFill="1" applyBorder="1" applyAlignment="1">
      <alignment horizontal="right"/>
    </xf>
    <xf numFmtId="0" fontId="39" fillId="0" borderId="46" xfId="66" applyFont="1" applyFill="1" applyBorder="1" applyAlignment="1">
      <alignment horizontal="right"/>
    </xf>
    <xf numFmtId="0" fontId="39" fillId="0" borderId="10" xfId="66" applyFont="1" applyFill="1" applyBorder="1"/>
    <xf numFmtId="3" fontId="39" fillId="0" borderId="10" xfId="66" applyNumberFormat="1" applyFont="1" applyFill="1" applyBorder="1"/>
    <xf numFmtId="3" fontId="39" fillId="0" borderId="36" xfId="66" applyNumberFormat="1" applyFont="1" applyFill="1" applyBorder="1"/>
    <xf numFmtId="3" fontId="39" fillId="0" borderId="46" xfId="66" applyNumberFormat="1" applyFont="1" applyFill="1" applyBorder="1"/>
    <xf numFmtId="0" fontId="39" fillId="0" borderId="10" xfId="66" applyFont="1" applyFill="1" applyBorder="1" applyAlignment="1">
      <alignment wrapText="1"/>
    </xf>
    <xf numFmtId="0" fontId="53" fillId="0" borderId="10" xfId="66" applyFont="1" applyFill="1" applyBorder="1"/>
    <xf numFmtId="3" fontId="53" fillId="0" borderId="10" xfId="66" applyNumberFormat="1" applyFont="1" applyFill="1" applyBorder="1"/>
    <xf numFmtId="3" fontId="53" fillId="0" borderId="36" xfId="66" applyNumberFormat="1" applyFont="1" applyFill="1" applyBorder="1"/>
    <xf numFmtId="3" fontId="53" fillId="0" borderId="46" xfId="66" applyNumberFormat="1" applyFont="1" applyFill="1" applyBorder="1"/>
    <xf numFmtId="0" fontId="39" fillId="0" borderId="43" xfId="66" applyFont="1" applyFill="1" applyBorder="1" applyAlignment="1">
      <alignment horizontal="center"/>
    </xf>
    <xf numFmtId="0" fontId="39" fillId="0" borderId="47" xfId="66" applyFont="1" applyFill="1" applyBorder="1" applyAlignment="1"/>
    <xf numFmtId="0" fontId="39" fillId="0" borderId="47" xfId="66" applyFont="1" applyFill="1" applyBorder="1" applyAlignment="1">
      <alignment horizontal="center"/>
    </xf>
    <xf numFmtId="0" fontId="39" fillId="0" borderId="48" xfId="66" applyFont="1" applyFill="1" applyBorder="1" applyAlignment="1">
      <alignment horizontal="center"/>
    </xf>
    <xf numFmtId="0" fontId="39" fillId="0" borderId="44" xfId="66" applyFont="1" applyFill="1" applyBorder="1" applyAlignment="1">
      <alignment horizontal="center"/>
    </xf>
    <xf numFmtId="0" fontId="39" fillId="0" borderId="45" xfId="66" applyFont="1" applyFill="1" applyBorder="1" applyAlignment="1">
      <alignment horizontal="center"/>
    </xf>
    <xf numFmtId="0" fontId="39" fillId="0" borderId="46" xfId="66" applyFont="1" applyFill="1" applyBorder="1" applyAlignment="1"/>
    <xf numFmtId="0" fontId="39" fillId="0" borderId="46" xfId="66" applyFont="1" applyFill="1" applyBorder="1"/>
    <xf numFmtId="0" fontId="39" fillId="0" borderId="0" xfId="66" applyFont="1" applyFill="1" applyBorder="1" applyAlignment="1">
      <alignment horizontal="center"/>
    </xf>
    <xf numFmtId="0" fontId="39" fillId="0" borderId="12" xfId="66" applyFont="1" applyFill="1" applyBorder="1" applyAlignment="1">
      <alignment horizontal="center" vertical="top" wrapText="1"/>
    </xf>
    <xf numFmtId="0" fontId="39" fillId="0" borderId="14" xfId="66" applyFont="1" applyFill="1" applyBorder="1" applyAlignment="1">
      <alignment horizontal="center" wrapText="1"/>
    </xf>
    <xf numFmtId="3" fontId="39" fillId="0" borderId="13" xfId="66" applyNumberFormat="1" applyFont="1" applyFill="1" applyBorder="1"/>
    <xf numFmtId="0" fontId="68" fillId="0" borderId="0" xfId="66" applyFont="1" applyFill="1" applyBorder="1"/>
    <xf numFmtId="0" fontId="46" fillId="0" borderId="10" xfId="66" applyFont="1" applyFill="1" applyBorder="1"/>
    <xf numFmtId="3" fontId="46" fillId="0" borderId="10" xfId="66" applyNumberFormat="1" applyFont="1" applyFill="1" applyBorder="1"/>
    <xf numFmtId="3" fontId="46" fillId="0" borderId="13" xfId="66" applyNumberFormat="1" applyFont="1" applyFill="1" applyBorder="1"/>
    <xf numFmtId="3" fontId="39" fillId="0" borderId="0" xfId="66" applyNumberFormat="1" applyFont="1" applyFill="1" applyBorder="1"/>
    <xf numFmtId="3" fontId="46" fillId="0" borderId="0" xfId="66" applyNumberFormat="1" applyFont="1" applyFill="1" applyBorder="1"/>
    <xf numFmtId="0" fontId="39" fillId="0" borderId="0" xfId="66" applyFont="1" applyFill="1" applyBorder="1" applyAlignment="1"/>
    <xf numFmtId="0" fontId="46" fillId="0" borderId="43" xfId="66" applyFont="1" applyFill="1" applyBorder="1" applyAlignment="1">
      <alignment horizontal="left"/>
    </xf>
    <xf numFmtId="0" fontId="46" fillId="0" borderId="43" xfId="66" applyFont="1" applyFill="1" applyBorder="1" applyAlignment="1">
      <alignment horizontal="center"/>
    </xf>
    <xf numFmtId="0" fontId="46" fillId="0" borderId="43" xfId="66" applyFont="1" applyFill="1" applyBorder="1" applyAlignment="1">
      <alignment horizontal="center" wrapText="1"/>
    </xf>
    <xf numFmtId="0" fontId="39" fillId="0" borderId="45" xfId="66" applyFont="1" applyFill="1" applyBorder="1" applyAlignment="1">
      <alignment horizontal="right"/>
    </xf>
    <xf numFmtId="0" fontId="46" fillId="0" borderId="45" xfId="66" applyFont="1" applyFill="1" applyBorder="1" applyAlignment="1">
      <alignment horizontal="center"/>
    </xf>
    <xf numFmtId="0" fontId="46" fillId="0" borderId="45" xfId="66" applyFont="1" applyFill="1" applyBorder="1" applyAlignment="1">
      <alignment horizontal="center" wrapText="1"/>
    </xf>
    <xf numFmtId="0" fontId="69" fillId="0" borderId="0" xfId="76" applyFont="1" applyFill="1"/>
    <xf numFmtId="0" fontId="32" fillId="0" borderId="0" xfId="76" applyFont="1" applyFill="1" applyAlignment="1">
      <alignment horizontal="right"/>
    </xf>
    <xf numFmtId="0" fontId="3" fillId="0" borderId="0" xfId="77" applyFill="1"/>
    <xf numFmtId="0" fontId="70" fillId="0" borderId="0" xfId="77" applyFont="1" applyBorder="1" applyAlignment="1">
      <alignment horizontal="center"/>
    </xf>
    <xf numFmtId="0" fontId="3" fillId="0" borderId="0" xfId="77"/>
    <xf numFmtId="0" fontId="40" fillId="0" borderId="0" xfId="76" applyFont="1" applyFill="1"/>
    <xf numFmtId="0" fontId="40" fillId="0" borderId="0" xfId="77" applyFont="1" applyFill="1"/>
    <xf numFmtId="0" fontId="40" fillId="0" borderId="0" xfId="76" applyFont="1" applyFill="1" applyAlignment="1">
      <alignment horizontal="right"/>
    </xf>
    <xf numFmtId="0" fontId="49" fillId="0" borderId="0" xfId="77" applyFont="1" applyBorder="1" applyAlignment="1">
      <alignment horizontal="center"/>
    </xf>
    <xf numFmtId="0" fontId="40" fillId="0" borderId="0" xfId="77" applyFont="1"/>
    <xf numFmtId="0" fontId="40" fillId="0" borderId="0" xfId="77" applyFont="1" applyBorder="1"/>
    <xf numFmtId="3" fontId="40" fillId="0" borderId="0" xfId="69" applyNumberFormat="1" applyFont="1" applyFill="1" applyBorder="1"/>
    <xf numFmtId="0" fontId="40" fillId="0" borderId="0" xfId="69" applyFont="1" applyFill="1"/>
    <xf numFmtId="0" fontId="40" fillId="0" borderId="0" xfId="69" applyFont="1"/>
    <xf numFmtId="3" fontId="49" fillId="0" borderId="0" xfId="69" applyNumberFormat="1" applyFont="1" applyFill="1" applyBorder="1" applyAlignment="1">
      <alignment horizontal="center"/>
    </xf>
    <xf numFmtId="3" fontId="40" fillId="0" borderId="0" xfId="69" applyNumberFormat="1" applyFont="1" applyFill="1" applyBorder="1" applyAlignment="1"/>
    <xf numFmtId="3" fontId="40" fillId="0" borderId="0" xfId="69" applyNumberFormat="1" applyFont="1" applyFill="1" applyBorder="1" applyAlignment="1">
      <alignment horizontal="right"/>
    </xf>
    <xf numFmtId="3" fontId="40" fillId="0" borderId="0" xfId="69" applyNumberFormat="1" applyFont="1" applyFill="1" applyBorder="1" applyAlignment="1">
      <alignment horizontal="left"/>
    </xf>
    <xf numFmtId="3" fontId="62" fillId="0" borderId="0" xfId="69" applyNumberFormat="1" applyFont="1" applyFill="1" applyBorder="1"/>
    <xf numFmtId="0" fontId="71" fillId="0" borderId="0" xfId="76" applyFont="1" applyFill="1" applyBorder="1" applyAlignment="1"/>
    <xf numFmtId="3" fontId="49" fillId="0" borderId="0" xfId="69" applyNumberFormat="1" applyFont="1" applyFill="1" applyBorder="1"/>
    <xf numFmtId="0" fontId="30" fillId="0" borderId="0" xfId="69" applyFont="1" applyFill="1"/>
    <xf numFmtId="3" fontId="40" fillId="0" borderId="0" xfId="69" applyNumberFormat="1" applyFont="1" applyFill="1" applyBorder="1" applyAlignment="1">
      <alignment wrapText="1"/>
    </xf>
    <xf numFmtId="0" fontId="56" fillId="0" borderId="0" xfId="75" applyFont="1" applyFill="1" applyBorder="1" applyAlignment="1"/>
    <xf numFmtId="0" fontId="26" fillId="0" borderId="0" xfId="53" applyFont="1" applyFill="1" applyBorder="1" applyAlignment="1"/>
    <xf numFmtId="0" fontId="22" fillId="0" borderId="0" xfId="53" applyFont="1" applyFill="1"/>
    <xf numFmtId="0" fontId="26" fillId="0" borderId="0" xfId="53" applyFont="1" applyFill="1"/>
    <xf numFmtId="0" fontId="2" fillId="0" borderId="0" xfId="52" applyFill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6" fillId="0" borderId="11" xfId="53" applyFont="1" applyFill="1" applyBorder="1" applyAlignment="1">
      <alignment horizontal="right"/>
    </xf>
    <xf numFmtId="0" fontId="26" fillId="0" borderId="0" xfId="53" applyFont="1" applyFill="1" applyBorder="1" applyAlignment="1">
      <alignment horizontal="right"/>
    </xf>
    <xf numFmtId="0" fontId="22" fillId="0" borderId="0" xfId="53" applyFont="1" applyFill="1" applyAlignment="1">
      <alignment wrapText="1"/>
    </xf>
    <xf numFmtId="0" fontId="59" fillId="0" borderId="0" xfId="72" applyFont="1" applyFill="1" applyBorder="1" applyAlignment="1">
      <alignment horizontal="center"/>
    </xf>
    <xf numFmtId="0" fontId="28" fillId="0" borderId="0" xfId="62" applyFont="1" applyFill="1" applyBorder="1" applyAlignment="1">
      <alignment horizontal="center"/>
    </xf>
    <xf numFmtId="0" fontId="28" fillId="0" borderId="0" xfId="62" applyFont="1" applyFill="1" applyBorder="1" applyAlignment="1">
      <alignment horizontal="right"/>
    </xf>
    <xf numFmtId="0" fontId="22" fillId="0" borderId="13" xfId="53" applyFont="1" applyFill="1" applyBorder="1" applyAlignment="1">
      <alignment horizontal="center" vertical="center"/>
    </xf>
    <xf numFmtId="0" fontId="23" fillId="0" borderId="13" xfId="53" applyFont="1" applyFill="1" applyBorder="1"/>
    <xf numFmtId="3" fontId="34" fillId="0" borderId="24" xfId="53" applyNumberFormat="1" applyFont="1" applyFill="1" applyBorder="1"/>
    <xf numFmtId="0" fontId="21" fillId="0" borderId="13" xfId="53" applyFont="1" applyFill="1" applyBorder="1"/>
    <xf numFmtId="0" fontId="22" fillId="0" borderId="13" xfId="53" quotePrefix="1" applyFont="1" applyFill="1" applyBorder="1" applyAlignment="1">
      <alignment horizontal="right" wrapText="1"/>
    </xf>
    <xf numFmtId="0" fontId="22" fillId="0" borderId="13" xfId="53" quotePrefix="1" applyFont="1" applyFill="1" applyBorder="1" applyAlignment="1">
      <alignment horizontal="right"/>
    </xf>
    <xf numFmtId="0" fontId="22" fillId="0" borderId="13" xfId="53" applyFont="1" applyFill="1" applyBorder="1" applyAlignment="1">
      <alignment horizontal="right" wrapText="1"/>
    </xf>
    <xf numFmtId="0" fontId="23" fillId="0" borderId="13" xfId="53" applyFont="1" applyFill="1" applyBorder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4" fillId="0" borderId="13" xfId="53" applyFont="1" applyFill="1" applyBorder="1"/>
    <xf numFmtId="0" fontId="21" fillId="0" borderId="13" xfId="53" applyFont="1" applyFill="1" applyBorder="1" applyAlignment="1">
      <alignment horizontal="right"/>
    </xf>
    <xf numFmtId="0" fontId="54" fillId="0" borderId="10" xfId="65" applyFont="1" applyFill="1" applyBorder="1" applyAlignment="1">
      <alignment horizontal="center" vertical="center" wrapText="1"/>
    </xf>
    <xf numFmtId="0" fontId="54" fillId="0" borderId="10" xfId="65" applyFont="1" applyFill="1" applyBorder="1"/>
    <xf numFmtId="0" fontId="56" fillId="0" borderId="10" xfId="65" applyFont="1" applyFill="1" applyBorder="1" applyAlignment="1">
      <alignment horizontal="center"/>
    </xf>
    <xf numFmtId="0" fontId="56" fillId="0" borderId="10" xfId="65" applyFont="1" applyFill="1" applyBorder="1"/>
    <xf numFmtId="3" fontId="56" fillId="0" borderId="10" xfId="65" applyNumberFormat="1" applyFont="1" applyFill="1" applyBorder="1"/>
    <xf numFmtId="0" fontId="56" fillId="0" borderId="0" xfId="65" applyFont="1" applyFill="1"/>
    <xf numFmtId="0" fontId="40" fillId="0" borderId="10" xfId="71" applyNumberFormat="1" applyFont="1" applyFill="1" applyBorder="1" applyAlignment="1">
      <alignment wrapText="1"/>
    </xf>
    <xf numFmtId="4" fontId="40" fillId="0" borderId="10" xfId="71" applyNumberFormat="1" applyFont="1" applyFill="1" applyBorder="1" applyAlignment="1"/>
    <xf numFmtId="3" fontId="40" fillId="0" borderId="10" xfId="71" applyNumberFormat="1" applyFont="1" applyFill="1" applyBorder="1" applyAlignment="1"/>
    <xf numFmtId="3" fontId="57" fillId="0" borderId="10" xfId="72" applyNumberFormat="1" applyFont="1" applyFill="1" applyBorder="1"/>
    <xf numFmtId="164" fontId="40" fillId="0" borderId="10" xfId="71" applyNumberFormat="1" applyFont="1" applyFill="1" applyBorder="1" applyAlignment="1"/>
    <xf numFmtId="3" fontId="40" fillId="0" borderId="10" xfId="68" applyNumberFormat="1" applyFont="1" applyFill="1" applyBorder="1" applyAlignment="1">
      <alignment horizontal="right" vertical="top" wrapText="1"/>
    </xf>
    <xf numFmtId="3" fontId="62" fillId="0" borderId="10" xfId="68" applyNumberFormat="1" applyFont="1" applyFill="1" applyBorder="1" applyAlignment="1">
      <alignment horizontal="right" vertical="top" wrapText="1"/>
    </xf>
    <xf numFmtId="165" fontId="40" fillId="0" borderId="10" xfId="68" applyNumberFormat="1" applyFont="1" applyFill="1" applyBorder="1" applyAlignment="1">
      <alignment horizontal="right" vertical="top" wrapText="1"/>
    </xf>
    <xf numFmtId="0" fontId="40" fillId="0" borderId="10" xfId="71" applyFont="1" applyFill="1" applyBorder="1" applyAlignment="1">
      <alignment wrapText="1"/>
    </xf>
    <xf numFmtId="0" fontId="40" fillId="0" borderId="10" xfId="71" applyFont="1" applyFill="1" applyBorder="1" applyAlignment="1"/>
    <xf numFmtId="3" fontId="40" fillId="0" borderId="10" xfId="73" applyNumberFormat="1" applyFont="1" applyFill="1" applyBorder="1"/>
    <xf numFmtId="0" fontId="40" fillId="0" borderId="10" xfId="73" applyFont="1" applyFill="1" applyBorder="1" applyAlignment="1">
      <alignment wrapText="1"/>
    </xf>
    <xf numFmtId="0" fontId="62" fillId="0" borderId="10" xfId="73" applyFont="1" applyFill="1" applyBorder="1" applyAlignment="1">
      <alignment wrapText="1"/>
    </xf>
    <xf numFmtId="3" fontId="62" fillId="0" borderId="10" xfId="73" applyNumberFormat="1" applyFont="1" applyFill="1" applyBorder="1"/>
    <xf numFmtId="49" fontId="28" fillId="0" borderId="11" xfId="62" applyNumberFormat="1" applyFont="1" applyFill="1" applyBorder="1" applyAlignment="1">
      <alignment horizontal="right" vertical="center"/>
    </xf>
    <xf numFmtId="3" fontId="72" fillId="0" borderId="0" xfId="69" applyNumberFormat="1" applyFont="1" applyFill="1" applyBorder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8" fillId="0" borderId="10" xfId="53" applyFont="1" applyFill="1" applyBorder="1" applyAlignment="1">
      <alignment horizontal="center" vertical="center" wrapText="1"/>
    </xf>
    <xf numFmtId="0" fontId="26" fillId="0" borderId="36" xfId="53" applyFont="1" applyFill="1" applyBorder="1" applyAlignment="1">
      <alignment horizontal="center" vertical="center" wrapText="1"/>
    </xf>
    <xf numFmtId="0" fontId="26" fillId="0" borderId="34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7" fillId="0" borderId="0" xfId="53" applyFont="1" applyFill="1" applyBorder="1" applyAlignment="1">
      <alignment horizontal="right"/>
    </xf>
    <xf numFmtId="0" fontId="31" fillId="0" borderId="0" xfId="52" applyFont="1" applyFill="1" applyAlignment="1"/>
    <xf numFmtId="0" fontId="2" fillId="0" borderId="0" xfId="52" applyFill="1" applyAlignment="1"/>
    <xf numFmtId="0" fontId="29" fillId="0" borderId="0" xfId="53" applyFont="1" applyFill="1" applyBorder="1" applyAlignment="1">
      <alignment horizontal="center" wrapText="1"/>
    </xf>
    <xf numFmtId="0" fontId="32" fillId="0" borderId="0" xfId="70" applyFont="1" applyFill="1" applyBorder="1" applyAlignment="1">
      <alignment horizontal="center"/>
    </xf>
    <xf numFmtId="0" fontId="54" fillId="0" borderId="0" xfId="74" applyFont="1" applyFill="1" applyBorder="1" applyAlignment="1">
      <alignment horizontal="center"/>
    </xf>
    <xf numFmtId="0" fontId="54" fillId="0" borderId="0" xfId="75" applyFont="1" applyFill="1" applyBorder="1" applyAlignment="1">
      <alignment horizontal="center"/>
    </xf>
    <xf numFmtId="0" fontId="39" fillId="0" borderId="36" xfId="66" applyFont="1" applyFill="1" applyBorder="1" applyAlignment="1">
      <alignment horizontal="center"/>
    </xf>
    <xf numFmtId="0" fontId="39" fillId="0" borderId="34" xfId="66" applyFont="1" applyFill="1" applyBorder="1" applyAlignment="1">
      <alignment horizontal="center"/>
    </xf>
    <xf numFmtId="0" fontId="39" fillId="0" borderId="13" xfId="66" applyFont="1" applyFill="1" applyBorder="1" applyAlignment="1">
      <alignment horizontal="center"/>
    </xf>
    <xf numFmtId="0" fontId="39" fillId="0" borderId="36" xfId="66" applyFont="1" applyFill="1" applyBorder="1" applyAlignment="1">
      <alignment horizontal="center" wrapText="1"/>
    </xf>
    <xf numFmtId="0" fontId="39" fillId="0" borderId="34" xfId="66" applyFont="1" applyFill="1" applyBorder="1" applyAlignment="1">
      <alignment horizontal="center" wrapText="1"/>
    </xf>
    <xf numFmtId="0" fontId="49" fillId="0" borderId="0" xfId="76" applyFont="1" applyFill="1" applyBorder="1" applyAlignment="1"/>
    <xf numFmtId="0" fontId="49" fillId="0" borderId="0" xfId="76" applyFont="1" applyFill="1" applyAlignment="1"/>
    <xf numFmtId="3" fontId="40" fillId="0" borderId="0" xfId="69" applyNumberFormat="1" applyFont="1" applyFill="1" applyBorder="1" applyAlignment="1">
      <alignment horizontal="center"/>
    </xf>
    <xf numFmtId="3" fontId="40" fillId="0" borderId="0" xfId="69" applyNumberFormat="1" applyFont="1" applyFill="1" applyBorder="1" applyAlignment="1">
      <alignment horizontal="left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55" fillId="0" borderId="0" xfId="64" applyFont="1" applyAlignment="1">
      <alignment horizontal="center"/>
    </xf>
    <xf numFmtId="0" fontId="59" fillId="0" borderId="0" xfId="63" applyFont="1" applyAlignment="1">
      <alignment horizontal="center"/>
    </xf>
    <xf numFmtId="0" fontId="53" fillId="0" borderId="0" xfId="63" applyFont="1" applyAlignment="1">
      <alignment horizontal="center"/>
    </xf>
    <xf numFmtId="0" fontId="59" fillId="0" borderId="0" xfId="72" applyFont="1" applyFill="1" applyBorder="1" applyAlignment="1">
      <alignment horizontal="center"/>
    </xf>
    <xf numFmtId="3" fontId="59" fillId="0" borderId="10" xfId="72" applyNumberFormat="1" applyFont="1" applyFill="1" applyBorder="1" applyAlignment="1">
      <alignment horizontal="center"/>
    </xf>
    <xf numFmtId="0" fontId="59" fillId="0" borderId="10" xfId="72" applyFont="1" applyFill="1" applyBorder="1" applyAlignment="1">
      <alignment horizontal="center" wrapText="1"/>
    </xf>
    <xf numFmtId="0" fontId="21" fillId="0" borderId="0" xfId="73" applyFont="1" applyFill="1" applyBorder="1" applyAlignment="1">
      <alignment horizontal="center"/>
    </xf>
    <xf numFmtId="0" fontId="38" fillId="0" borderId="0" xfId="69" applyFont="1" applyFill="1" applyAlignment="1">
      <alignment horizontal="center" vertical="top"/>
    </xf>
    <xf numFmtId="0" fontId="3" fillId="0" borderId="0" xfId="69" applyFont="1" applyFill="1" applyAlignment="1"/>
    <xf numFmtId="0" fontId="3" fillId="0" borderId="0" xfId="69" applyFill="1" applyAlignment="1"/>
    <xf numFmtId="0" fontId="43" fillId="0" borderId="0" xfId="60" applyFont="1" applyAlignment="1">
      <alignment horizontal="center"/>
    </xf>
    <xf numFmtId="0" fontId="43" fillId="0" borderId="0" xfId="60" applyFont="1" applyFill="1" applyAlignment="1">
      <alignment horizontal="center" vertical="center" wrapText="1"/>
    </xf>
    <xf numFmtId="0" fontId="42" fillId="0" borderId="43" xfId="60" applyFont="1" applyFill="1" applyBorder="1" applyAlignment="1">
      <alignment horizontal="center"/>
    </xf>
    <xf numFmtId="0" fontId="42" fillId="0" borderId="45" xfId="60" applyFont="1" applyFill="1" applyBorder="1" applyAlignment="1">
      <alignment horizontal="center"/>
    </xf>
    <xf numFmtId="0" fontId="42" fillId="0" borderId="12" xfId="60" applyFont="1" applyFill="1" applyBorder="1" applyAlignment="1">
      <alignment horizontal="center"/>
    </xf>
    <xf numFmtId="0" fontId="49" fillId="0" borderId="0" xfId="62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28" fillId="0" borderId="0" xfId="62" applyFont="1" applyFill="1" applyBorder="1" applyAlignment="1">
      <alignment horizontal="center"/>
    </xf>
    <xf numFmtId="0" fontId="49" fillId="0" borderId="0" xfId="62" applyFont="1" applyFill="1" applyBorder="1" applyAlignment="1">
      <alignment horizontal="center"/>
    </xf>
    <xf numFmtId="0" fontId="28" fillId="0" borderId="0" xfId="62" applyFont="1" applyFill="1" applyBorder="1" applyAlignment="1">
      <alignment horizontal="right"/>
    </xf>
  </cellXfs>
  <cellStyles count="7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 4" xfId="68" xr:uid="{00000000-0005-0000-0000-000035000000}"/>
    <cellStyle name="Normál 5" xfId="69" xr:uid="{00000000-0005-0000-0000-000036000000}"/>
    <cellStyle name="Normál 6" xfId="70" xr:uid="{00000000-0005-0000-0000-000037000000}"/>
    <cellStyle name="Normál_2005. 4. számú melléklet" xfId="60" xr:uid="{00000000-0005-0000-0000-000038000000}"/>
    <cellStyle name="Normál_2005.11.sz.melléklet_10.sz.mell-2012 évi ktgvetés-12.01.24 Bea" xfId="62" xr:uid="{00000000-0005-0000-0000-000039000000}"/>
    <cellStyle name="Normál_2006 Zárszámadási rendelet 1,2,3,4,5,6,8,9,10,11,12,13,14,15 sz. mellékletei" xfId="64" xr:uid="{00000000-0005-0000-0000-00003A000000}"/>
    <cellStyle name="Normál_2009. ktv.rendelet" xfId="53" xr:uid="{00000000-0005-0000-0000-00003B000000}"/>
    <cellStyle name="Normál_4.1.sz.mell. 2004. évi felújítások" xfId="74" xr:uid="{00000000-0005-0000-0000-00003C000000}"/>
    <cellStyle name="Normál_4.2.számú mell. 2004. évi beruházások intézményeknél" xfId="75" xr:uid="{00000000-0005-0000-0000-00003D000000}"/>
    <cellStyle name="Normál_5.1.,2.,sz. melléklet vagyon 2006" xfId="66" xr:uid="{00000000-0005-0000-0000-00003E000000}"/>
    <cellStyle name="Normál_5.3. melléklet" xfId="77" xr:uid="{00000000-0005-0000-0000-00003F000000}"/>
    <cellStyle name="Normál_8.1,2. sz. melléklet" xfId="67" xr:uid="{00000000-0005-0000-0000-000040000000}"/>
    <cellStyle name="Normál_9.1. sz. melléklet" xfId="71" xr:uid="{00000000-0005-0000-0000-000041000000}"/>
    <cellStyle name="Normál_9.1.sz. melléklet NORMA" xfId="72" xr:uid="{00000000-0005-0000-0000-000042000000}"/>
    <cellStyle name="Normál_9.2-9.4 melléklet" xfId="73" xr:uid="{00000000-0005-0000-0000-000043000000}"/>
    <cellStyle name="Normál_eszköz-kataszter összesítő lista" xfId="76" xr:uid="{00000000-0005-0000-0000-000044000000}"/>
    <cellStyle name="Normál_koltsegvetes_melleklet" xfId="59" xr:uid="{00000000-0005-0000-0000-000045000000}"/>
    <cellStyle name="Normál_költségvetési rendelet 3,4,5,5b,5c,6,9,9a,11,16a,16b mellékletei-2008-3" xfId="63" xr:uid="{00000000-0005-0000-0000-000046000000}"/>
    <cellStyle name="Normal_KTRSZJ" xfId="54" xr:uid="{00000000-0005-0000-0000-000047000000}"/>
    <cellStyle name="Normál_Leltár-2008-I" xfId="65" xr:uid="{00000000-0005-0000-0000-00004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1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2"/>
  <sheetViews>
    <sheetView view="pageBreakPreview" zoomScale="75" zoomScaleNormal="75" zoomScaleSheetLayoutView="75" workbookViewId="0">
      <pane ySplit="7" topLeftCell="A8" activePane="bottomLeft" state="frozen"/>
      <selection pane="bottomLeft" activeCell="P1" sqref="P1"/>
    </sheetView>
  </sheetViews>
  <sheetFormatPr defaultColWidth="9.109375" defaultRowHeight="16.8" x14ac:dyDescent="0.3"/>
  <cols>
    <col min="1" max="1" width="5.44140625" style="5" customWidth="1"/>
    <col min="2" max="2" width="7.33203125" style="6" customWidth="1"/>
    <col min="3" max="3" width="61.33203125" style="26" customWidth="1"/>
    <col min="4" max="4" width="10.5546875" style="8" customWidth="1"/>
    <col min="5" max="5" width="10.44140625" style="8" customWidth="1"/>
    <col min="6" max="7" width="9.109375" style="8"/>
    <col min="8" max="8" width="10.5546875" style="8" customWidth="1"/>
    <col min="9" max="9" width="10.44140625" style="8" customWidth="1"/>
    <col min="10" max="11" width="9.109375" style="8"/>
    <col min="12" max="12" width="10.5546875" style="8" customWidth="1"/>
    <col min="13" max="13" width="10.44140625" style="8" customWidth="1"/>
    <col min="14" max="15" width="9.109375" style="8"/>
    <col min="16" max="16" width="11.6640625" style="7" customWidth="1"/>
    <col min="17" max="17" width="16" style="286" bestFit="1" customWidth="1"/>
    <col min="18" max="16384" width="9.109375" style="7"/>
  </cols>
  <sheetData>
    <row r="1" spans="1:17" s="9" customFormat="1" x14ac:dyDescent="0.3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274"/>
      <c r="L1" s="132"/>
      <c r="M1" s="132"/>
      <c r="N1" s="132"/>
      <c r="O1" s="274" t="s">
        <v>1929</v>
      </c>
      <c r="Q1" s="279"/>
    </row>
    <row r="2" spans="1:17" s="9" customFormat="1" x14ac:dyDescent="0.3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Q2" s="279"/>
    </row>
    <row r="3" spans="1:17" s="8" customFormat="1" x14ac:dyDescent="0.3">
      <c r="A3" s="133"/>
      <c r="B3" s="133"/>
      <c r="C3" s="133" t="s">
        <v>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Q3" s="75"/>
    </row>
    <row r="4" spans="1:17" s="8" customFormat="1" ht="17.399999999999999" thickBot="1" x14ac:dyDescent="0.35">
      <c r="A4" s="134"/>
      <c r="B4" s="134"/>
      <c r="C4" s="134" t="s">
        <v>411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Q4" s="75"/>
    </row>
    <row r="5" spans="1:17" s="8" customFormat="1" ht="17.399999999999999" thickBot="1" x14ac:dyDescent="0.35">
      <c r="A5" s="136"/>
      <c r="B5" s="137"/>
      <c r="C5" s="138"/>
      <c r="D5" s="549" t="s">
        <v>153</v>
      </c>
      <c r="E5" s="550"/>
      <c r="F5" s="550"/>
      <c r="G5" s="551"/>
      <c r="H5" s="549" t="s">
        <v>605</v>
      </c>
      <c r="I5" s="550"/>
      <c r="J5" s="550"/>
      <c r="K5" s="551"/>
      <c r="L5" s="549" t="s">
        <v>692</v>
      </c>
      <c r="M5" s="550"/>
      <c r="N5" s="550"/>
      <c r="O5" s="551"/>
      <c r="Q5" s="75"/>
    </row>
    <row r="6" spans="1:17" s="8" customFormat="1" ht="42.6" thickBot="1" x14ac:dyDescent="0.35">
      <c r="A6" s="42"/>
      <c r="B6" s="54"/>
      <c r="C6" s="139"/>
      <c r="D6" s="140" t="s">
        <v>29</v>
      </c>
      <c r="E6" s="141" t="s">
        <v>49</v>
      </c>
      <c r="F6" s="142" t="s">
        <v>50</v>
      </c>
      <c r="G6" s="143" t="s">
        <v>51</v>
      </c>
      <c r="H6" s="140" t="s">
        <v>29</v>
      </c>
      <c r="I6" s="141" t="s">
        <v>49</v>
      </c>
      <c r="J6" s="142" t="s">
        <v>50</v>
      </c>
      <c r="K6" s="143" t="s">
        <v>51</v>
      </c>
      <c r="L6" s="140" t="s">
        <v>29</v>
      </c>
      <c r="M6" s="141" t="s">
        <v>49</v>
      </c>
      <c r="N6" s="142" t="s">
        <v>50</v>
      </c>
      <c r="O6" s="143" t="s">
        <v>51</v>
      </c>
      <c r="Q6" s="75"/>
    </row>
    <row r="7" spans="1:17" s="8" customFormat="1" x14ac:dyDescent="0.3">
      <c r="A7" s="145" t="s">
        <v>7</v>
      </c>
      <c r="B7" s="229" t="s">
        <v>8</v>
      </c>
      <c r="C7" s="230" t="s">
        <v>9</v>
      </c>
      <c r="D7" s="145"/>
      <c r="E7" s="146"/>
      <c r="F7" s="146"/>
      <c r="G7" s="147"/>
      <c r="H7" s="145"/>
      <c r="I7" s="146"/>
      <c r="J7" s="146"/>
      <c r="K7" s="147"/>
      <c r="L7" s="145"/>
      <c r="M7" s="146"/>
      <c r="N7" s="146"/>
      <c r="O7" s="147"/>
      <c r="P7" s="5"/>
      <c r="Q7" s="75"/>
    </row>
    <row r="8" spans="1:17" s="8" customFormat="1" x14ac:dyDescent="0.3">
      <c r="A8" s="19"/>
      <c r="B8" s="20"/>
      <c r="C8" s="21"/>
      <c r="D8" s="19"/>
      <c r="E8" s="26"/>
      <c r="F8" s="26"/>
      <c r="G8" s="27"/>
      <c r="H8" s="19"/>
      <c r="I8" s="26"/>
      <c r="J8" s="26"/>
      <c r="K8" s="27"/>
      <c r="L8" s="19"/>
      <c r="M8" s="26"/>
      <c r="N8" s="26"/>
      <c r="O8" s="27"/>
      <c r="P8" s="5"/>
      <c r="Q8" s="75"/>
    </row>
    <row r="9" spans="1:17" s="8" customFormat="1" x14ac:dyDescent="0.3">
      <c r="A9" s="22">
        <v>101</v>
      </c>
      <c r="B9" s="20"/>
      <c r="C9" s="57" t="s">
        <v>426</v>
      </c>
      <c r="D9" s="22"/>
      <c r="E9" s="29"/>
      <c r="F9" s="29"/>
      <c r="G9" s="97"/>
      <c r="H9" s="22"/>
      <c r="I9" s="29"/>
      <c r="J9" s="29"/>
      <c r="K9" s="97"/>
      <c r="L9" s="22"/>
      <c r="M9" s="29"/>
      <c r="N9" s="29"/>
      <c r="O9" s="97"/>
      <c r="P9" s="5"/>
      <c r="Q9" s="75"/>
    </row>
    <row r="10" spans="1:17" s="8" customFormat="1" x14ac:dyDescent="0.3">
      <c r="A10" s="22"/>
      <c r="B10" s="20" t="s">
        <v>10</v>
      </c>
      <c r="C10" s="21" t="s">
        <v>122</v>
      </c>
      <c r="D10" s="19"/>
      <c r="E10" s="26"/>
      <c r="F10" s="26"/>
      <c r="G10" s="27"/>
      <c r="H10" s="19"/>
      <c r="I10" s="26"/>
      <c r="J10" s="26"/>
      <c r="K10" s="27"/>
      <c r="L10" s="19"/>
      <c r="M10" s="26"/>
      <c r="N10" s="26"/>
      <c r="O10" s="27"/>
      <c r="P10" s="5"/>
      <c r="Q10" s="75"/>
    </row>
    <row r="11" spans="1:17" s="8" customFormat="1" x14ac:dyDescent="0.3">
      <c r="A11" s="22"/>
      <c r="B11" s="20"/>
      <c r="C11" s="21" t="s">
        <v>4</v>
      </c>
      <c r="D11" s="30">
        <v>3500</v>
      </c>
      <c r="E11" s="25">
        <v>3500</v>
      </c>
      <c r="F11" s="25"/>
      <c r="G11" s="94"/>
      <c r="H11" s="30">
        <v>4003</v>
      </c>
      <c r="I11" s="25">
        <v>4003</v>
      </c>
      <c r="J11" s="25"/>
      <c r="K11" s="94"/>
      <c r="L11" s="30">
        <v>4231</v>
      </c>
      <c r="M11" s="25">
        <v>4231</v>
      </c>
      <c r="N11" s="25"/>
      <c r="O11" s="94"/>
      <c r="P11" s="5"/>
      <c r="Q11" s="75"/>
    </row>
    <row r="12" spans="1:17" s="8" customFormat="1" x14ac:dyDescent="0.3">
      <c r="A12" s="22"/>
      <c r="B12" s="20"/>
      <c r="C12" s="21" t="s">
        <v>74</v>
      </c>
      <c r="D12" s="30">
        <v>5200</v>
      </c>
      <c r="E12" s="25">
        <v>5200</v>
      </c>
      <c r="F12" s="25"/>
      <c r="G12" s="94"/>
      <c r="H12" s="30">
        <v>5500</v>
      </c>
      <c r="I12" s="25">
        <v>5500</v>
      </c>
      <c r="J12" s="25"/>
      <c r="K12" s="94"/>
      <c r="L12" s="30">
        <v>4565</v>
      </c>
      <c r="M12" s="25">
        <v>962</v>
      </c>
      <c r="N12" s="25">
        <v>3603</v>
      </c>
      <c r="O12" s="94"/>
      <c r="P12" s="5"/>
      <c r="Q12" s="75"/>
    </row>
    <row r="13" spans="1:17" s="8" customFormat="1" x14ac:dyDescent="0.3">
      <c r="A13" s="22"/>
      <c r="B13" s="20"/>
      <c r="C13" s="33" t="s">
        <v>30</v>
      </c>
      <c r="D13" s="34">
        <f t="shared" ref="D13:K13" si="0">SUM(D11:D12)</f>
        <v>8700</v>
      </c>
      <c r="E13" s="35">
        <f t="shared" si="0"/>
        <v>8700</v>
      </c>
      <c r="F13" s="35">
        <f t="shared" si="0"/>
        <v>0</v>
      </c>
      <c r="G13" s="95">
        <f t="shared" si="0"/>
        <v>0</v>
      </c>
      <c r="H13" s="34">
        <f t="shared" si="0"/>
        <v>9503</v>
      </c>
      <c r="I13" s="35">
        <f t="shared" si="0"/>
        <v>9503</v>
      </c>
      <c r="J13" s="35">
        <f t="shared" si="0"/>
        <v>0</v>
      </c>
      <c r="K13" s="95">
        <f t="shared" si="0"/>
        <v>0</v>
      </c>
      <c r="L13" s="34">
        <f t="shared" ref="L13:O13" si="1">SUM(L11:L12)</f>
        <v>8796</v>
      </c>
      <c r="M13" s="35">
        <f t="shared" si="1"/>
        <v>5193</v>
      </c>
      <c r="N13" s="35">
        <f t="shared" si="1"/>
        <v>3603</v>
      </c>
      <c r="O13" s="95">
        <f t="shared" si="1"/>
        <v>0</v>
      </c>
      <c r="P13" s="5"/>
      <c r="Q13" s="75"/>
    </row>
    <row r="14" spans="1:17" s="8" customFormat="1" x14ac:dyDescent="0.3">
      <c r="A14" s="22"/>
      <c r="B14" s="20" t="s">
        <v>81</v>
      </c>
      <c r="C14" s="21" t="s">
        <v>40</v>
      </c>
      <c r="D14" s="30">
        <v>0</v>
      </c>
      <c r="E14" s="25">
        <v>0</v>
      </c>
      <c r="F14" s="25">
        <v>0</v>
      </c>
      <c r="G14" s="94">
        <v>0</v>
      </c>
      <c r="H14" s="30">
        <v>0</v>
      </c>
      <c r="I14" s="25">
        <v>0</v>
      </c>
      <c r="J14" s="25">
        <v>0</v>
      </c>
      <c r="K14" s="94">
        <v>0</v>
      </c>
      <c r="L14" s="30">
        <v>0</v>
      </c>
      <c r="M14" s="25">
        <v>0</v>
      </c>
      <c r="N14" s="25">
        <v>0</v>
      </c>
      <c r="O14" s="94">
        <v>0</v>
      </c>
      <c r="P14" s="5"/>
      <c r="Q14" s="75"/>
    </row>
    <row r="15" spans="1:17" s="8" customFormat="1" x14ac:dyDescent="0.3">
      <c r="A15" s="22"/>
      <c r="B15" s="20"/>
      <c r="C15" s="21" t="s">
        <v>65</v>
      </c>
      <c r="D15" s="79"/>
      <c r="E15" s="25"/>
      <c r="F15" s="25"/>
      <c r="G15" s="100"/>
      <c r="H15" s="79"/>
      <c r="I15" s="25"/>
      <c r="J15" s="25"/>
      <c r="K15" s="100"/>
      <c r="L15" s="79"/>
      <c r="M15" s="25"/>
      <c r="N15" s="25"/>
      <c r="O15" s="94"/>
      <c r="P15" s="5"/>
      <c r="Q15" s="75"/>
    </row>
    <row r="16" spans="1:17" s="8" customFormat="1" x14ac:dyDescent="0.3">
      <c r="A16" s="22"/>
      <c r="B16" s="20"/>
      <c r="C16" s="21" t="s">
        <v>183</v>
      </c>
      <c r="D16" s="79"/>
      <c r="E16" s="25"/>
      <c r="F16" s="25"/>
      <c r="G16" s="100"/>
      <c r="H16" s="79">
        <v>3054</v>
      </c>
      <c r="I16" s="25">
        <v>3054</v>
      </c>
      <c r="J16" s="25"/>
      <c r="K16" s="100"/>
      <c r="L16" s="79">
        <v>3054</v>
      </c>
      <c r="M16" s="25">
        <v>3054</v>
      </c>
      <c r="N16" s="25"/>
      <c r="O16" s="94"/>
      <c r="P16" s="5"/>
      <c r="Q16" s="75"/>
    </row>
    <row r="17" spans="1:17" s="8" customFormat="1" x14ac:dyDescent="0.3">
      <c r="A17" s="22"/>
      <c r="B17" s="20"/>
      <c r="C17" s="21" t="s">
        <v>548</v>
      </c>
      <c r="D17" s="79"/>
      <c r="E17" s="25"/>
      <c r="F17" s="25"/>
      <c r="G17" s="100"/>
      <c r="H17" s="79">
        <v>90</v>
      </c>
      <c r="I17" s="25">
        <v>90</v>
      </c>
      <c r="J17" s="25"/>
      <c r="K17" s="100"/>
      <c r="L17" s="79">
        <v>90</v>
      </c>
      <c r="M17" s="25">
        <v>90</v>
      </c>
      <c r="N17" s="25"/>
      <c r="O17" s="94"/>
      <c r="P17" s="5"/>
      <c r="Q17" s="75"/>
    </row>
    <row r="18" spans="1:17" s="8" customFormat="1" x14ac:dyDescent="0.3">
      <c r="A18" s="22"/>
      <c r="B18" s="20"/>
      <c r="C18" s="33" t="s">
        <v>30</v>
      </c>
      <c r="D18" s="79"/>
      <c r="E18" s="25"/>
      <c r="F18" s="25"/>
      <c r="G18" s="100"/>
      <c r="H18" s="81">
        <f>SUM(H16:H17)</f>
        <v>3144</v>
      </c>
      <c r="I18" s="35">
        <f t="shared" ref="I18:K18" si="2">SUM(I16:I17)</f>
        <v>3144</v>
      </c>
      <c r="J18" s="35">
        <f t="shared" si="2"/>
        <v>0</v>
      </c>
      <c r="K18" s="98">
        <f t="shared" si="2"/>
        <v>0</v>
      </c>
      <c r="L18" s="81">
        <f>SUM(L16:L17)</f>
        <v>3144</v>
      </c>
      <c r="M18" s="35">
        <f t="shared" ref="M18:O18" si="3">SUM(M16:M17)</f>
        <v>3144</v>
      </c>
      <c r="N18" s="35">
        <f t="shared" si="3"/>
        <v>0</v>
      </c>
      <c r="O18" s="95">
        <f t="shared" si="3"/>
        <v>0</v>
      </c>
      <c r="P18" s="5"/>
      <c r="Q18" s="75"/>
    </row>
    <row r="19" spans="1:17" s="8" customFormat="1" x14ac:dyDescent="0.3">
      <c r="A19" s="19"/>
      <c r="B19" s="20"/>
      <c r="C19" s="24" t="s">
        <v>12</v>
      </c>
      <c r="D19" s="148">
        <f>D13+D14</f>
        <v>8700</v>
      </c>
      <c r="E19" s="28">
        <f t="shared" ref="E19:G19" si="4">E13+E14</f>
        <v>8700</v>
      </c>
      <c r="F19" s="28">
        <f t="shared" si="4"/>
        <v>0</v>
      </c>
      <c r="G19" s="149">
        <f t="shared" si="4"/>
        <v>0</v>
      </c>
      <c r="H19" s="148">
        <f>H13+H18</f>
        <v>12647</v>
      </c>
      <c r="I19" s="28">
        <f t="shared" ref="I19:K19" si="5">I13+I18</f>
        <v>12647</v>
      </c>
      <c r="J19" s="28">
        <f t="shared" si="5"/>
        <v>0</v>
      </c>
      <c r="K19" s="149">
        <f t="shared" si="5"/>
        <v>0</v>
      </c>
      <c r="L19" s="148">
        <f>L13+L18</f>
        <v>11940</v>
      </c>
      <c r="M19" s="28">
        <f t="shared" ref="M19:O19" si="6">M13+M18</f>
        <v>8337</v>
      </c>
      <c r="N19" s="28">
        <f t="shared" si="6"/>
        <v>3603</v>
      </c>
      <c r="O19" s="93">
        <f t="shared" si="6"/>
        <v>0</v>
      </c>
      <c r="P19" s="5"/>
      <c r="Q19" s="75"/>
    </row>
    <row r="20" spans="1:17" s="16" customFormat="1" x14ac:dyDescent="0.3">
      <c r="A20" s="19"/>
      <c r="B20" s="23"/>
      <c r="C20" s="21"/>
      <c r="D20" s="19"/>
      <c r="E20" s="26"/>
      <c r="F20" s="26"/>
      <c r="G20" s="27"/>
      <c r="H20" s="19"/>
      <c r="I20" s="26"/>
      <c r="J20" s="26"/>
      <c r="K20" s="27"/>
      <c r="L20" s="19"/>
      <c r="M20" s="26"/>
      <c r="N20" s="26"/>
      <c r="O20" s="27"/>
      <c r="P20" s="519"/>
      <c r="Q20" s="289"/>
    </row>
    <row r="21" spans="1:17" s="8" customFormat="1" x14ac:dyDescent="0.3">
      <c r="A21" s="22">
        <v>102</v>
      </c>
      <c r="B21" s="20"/>
      <c r="C21" s="24" t="s">
        <v>53</v>
      </c>
      <c r="D21" s="22"/>
      <c r="E21" s="29"/>
      <c r="F21" s="29"/>
      <c r="G21" s="97"/>
      <c r="H21" s="22"/>
      <c r="I21" s="29"/>
      <c r="J21" s="29"/>
      <c r="K21" s="97"/>
      <c r="L21" s="22"/>
      <c r="M21" s="29"/>
      <c r="N21" s="29"/>
      <c r="O21" s="97"/>
      <c r="P21" s="5"/>
      <c r="Q21" s="75"/>
    </row>
    <row r="22" spans="1:17" s="8" customFormat="1" x14ac:dyDescent="0.3">
      <c r="A22" s="22"/>
      <c r="B22" s="20" t="s">
        <v>10</v>
      </c>
      <c r="C22" s="21" t="s">
        <v>122</v>
      </c>
      <c r="D22" s="30">
        <v>85000</v>
      </c>
      <c r="E22" s="25">
        <v>85000</v>
      </c>
      <c r="F22" s="25"/>
      <c r="G22" s="94"/>
      <c r="H22" s="30">
        <v>87390</v>
      </c>
      <c r="I22" s="25">
        <v>87390</v>
      </c>
      <c r="J22" s="25"/>
      <c r="K22" s="94"/>
      <c r="L22" s="30">
        <v>82796</v>
      </c>
      <c r="M22" s="25">
        <v>82796</v>
      </c>
      <c r="N22" s="25"/>
      <c r="O22" s="94"/>
      <c r="P22" s="5"/>
      <c r="Q22" s="75"/>
    </row>
    <row r="23" spans="1:17" s="8" customFormat="1" x14ac:dyDescent="0.3">
      <c r="A23" s="22"/>
      <c r="B23" s="20" t="s">
        <v>81</v>
      </c>
      <c r="C23" s="21" t="s">
        <v>40</v>
      </c>
      <c r="D23" s="30">
        <v>0</v>
      </c>
      <c r="E23" s="25">
        <v>0</v>
      </c>
      <c r="F23" s="25">
        <v>0</v>
      </c>
      <c r="G23" s="94">
        <v>0</v>
      </c>
      <c r="H23" s="30">
        <v>0</v>
      </c>
      <c r="I23" s="25">
        <v>0</v>
      </c>
      <c r="J23" s="25">
        <v>0</v>
      </c>
      <c r="K23" s="94">
        <v>0</v>
      </c>
      <c r="L23" s="30">
        <v>0</v>
      </c>
      <c r="M23" s="25">
        <v>0</v>
      </c>
      <c r="N23" s="25">
        <v>0</v>
      </c>
      <c r="O23" s="94">
        <v>0</v>
      </c>
      <c r="P23" s="5"/>
      <c r="Q23" s="75"/>
    </row>
    <row r="24" spans="1:17" s="8" customFormat="1" x14ac:dyDescent="0.3">
      <c r="A24" s="22"/>
      <c r="B24" s="20"/>
      <c r="C24" s="21" t="s">
        <v>65</v>
      </c>
      <c r="D24" s="79"/>
      <c r="E24" s="25"/>
      <c r="F24" s="25"/>
      <c r="G24" s="100"/>
      <c r="H24" s="79"/>
      <c r="I24" s="25"/>
      <c r="J24" s="25"/>
      <c r="K24" s="100"/>
      <c r="L24" s="79"/>
      <c r="M24" s="25"/>
      <c r="N24" s="25"/>
      <c r="O24" s="94"/>
      <c r="P24" s="5"/>
      <c r="Q24" s="75"/>
    </row>
    <row r="25" spans="1:17" s="8" customFormat="1" x14ac:dyDescent="0.3">
      <c r="A25" s="22"/>
      <c r="B25" s="20"/>
      <c r="C25" s="21" t="s">
        <v>183</v>
      </c>
      <c r="D25" s="79"/>
      <c r="E25" s="25"/>
      <c r="F25" s="25"/>
      <c r="G25" s="100"/>
      <c r="H25" s="79">
        <v>2983</v>
      </c>
      <c r="I25" s="25">
        <v>2983</v>
      </c>
      <c r="J25" s="25"/>
      <c r="K25" s="100"/>
      <c r="L25" s="79">
        <v>2983</v>
      </c>
      <c r="M25" s="25">
        <v>2983</v>
      </c>
      <c r="N25" s="25"/>
      <c r="O25" s="94"/>
      <c r="P25" s="5"/>
      <c r="Q25" s="75"/>
    </row>
    <row r="26" spans="1:17" s="8" customFormat="1" x14ac:dyDescent="0.3">
      <c r="A26" s="22"/>
      <c r="B26" s="20"/>
      <c r="C26" s="21" t="s">
        <v>548</v>
      </c>
      <c r="D26" s="79"/>
      <c r="E26" s="25"/>
      <c r="F26" s="25"/>
      <c r="G26" s="100"/>
      <c r="H26" s="79">
        <v>20</v>
      </c>
      <c r="I26" s="25">
        <v>20</v>
      </c>
      <c r="J26" s="25"/>
      <c r="K26" s="100"/>
      <c r="L26" s="79">
        <v>20</v>
      </c>
      <c r="M26" s="25">
        <v>20</v>
      </c>
      <c r="N26" s="25"/>
      <c r="O26" s="94"/>
      <c r="P26" s="5"/>
      <c r="Q26" s="75"/>
    </row>
    <row r="27" spans="1:17" s="8" customFormat="1" x14ac:dyDescent="0.3">
      <c r="A27" s="22"/>
      <c r="B27" s="20"/>
      <c r="C27" s="33" t="s">
        <v>30</v>
      </c>
      <c r="D27" s="79"/>
      <c r="E27" s="25"/>
      <c r="F27" s="25"/>
      <c r="G27" s="100"/>
      <c r="H27" s="81">
        <f>SUM(H25:H26)</f>
        <v>3003</v>
      </c>
      <c r="I27" s="35">
        <f t="shared" ref="I27:K27" si="7">SUM(I25:I26)</f>
        <v>3003</v>
      </c>
      <c r="J27" s="35">
        <f t="shared" si="7"/>
        <v>0</v>
      </c>
      <c r="K27" s="98">
        <f t="shared" si="7"/>
        <v>0</v>
      </c>
      <c r="L27" s="81">
        <f>SUM(L25:L26)</f>
        <v>3003</v>
      </c>
      <c r="M27" s="35">
        <f t="shared" ref="M27:O27" si="8">SUM(M25:M26)</f>
        <v>3003</v>
      </c>
      <c r="N27" s="35">
        <f t="shared" si="8"/>
        <v>0</v>
      </c>
      <c r="O27" s="95">
        <f t="shared" si="8"/>
        <v>0</v>
      </c>
      <c r="P27" s="5"/>
      <c r="Q27" s="75"/>
    </row>
    <row r="28" spans="1:17" s="8" customFormat="1" x14ac:dyDescent="0.3">
      <c r="A28" s="19"/>
      <c r="B28" s="20"/>
      <c r="C28" s="24" t="s">
        <v>34</v>
      </c>
      <c r="D28" s="148">
        <f>D22+D23</f>
        <v>85000</v>
      </c>
      <c r="E28" s="28">
        <f t="shared" ref="E28:G28" si="9">E22+E23</f>
        <v>85000</v>
      </c>
      <c r="F28" s="28">
        <f t="shared" si="9"/>
        <v>0</v>
      </c>
      <c r="G28" s="149">
        <f t="shared" si="9"/>
        <v>0</v>
      </c>
      <c r="H28" s="148">
        <f>H22+H27</f>
        <v>90393</v>
      </c>
      <c r="I28" s="28">
        <f t="shared" ref="I28:K28" si="10">I22+I27</f>
        <v>90393</v>
      </c>
      <c r="J28" s="28">
        <f t="shared" si="10"/>
        <v>0</v>
      </c>
      <c r="K28" s="149">
        <f t="shared" si="10"/>
        <v>0</v>
      </c>
      <c r="L28" s="148">
        <f>L22+L27</f>
        <v>85799</v>
      </c>
      <c r="M28" s="28">
        <f t="shared" ref="M28:O28" si="11">M22+M27</f>
        <v>85799</v>
      </c>
      <c r="N28" s="28">
        <f t="shared" si="11"/>
        <v>0</v>
      </c>
      <c r="O28" s="93">
        <f t="shared" si="11"/>
        <v>0</v>
      </c>
      <c r="P28" s="5"/>
      <c r="Q28" s="75"/>
    </row>
    <row r="29" spans="1:17" s="16" customFormat="1" x14ac:dyDescent="0.3">
      <c r="A29" s="19"/>
      <c r="B29" s="23"/>
      <c r="C29" s="21" t="s">
        <v>5</v>
      </c>
      <c r="D29" s="19"/>
      <c r="E29" s="26"/>
      <c r="F29" s="26"/>
      <c r="G29" s="27"/>
      <c r="H29" s="19"/>
      <c r="I29" s="26"/>
      <c r="J29" s="26"/>
      <c r="K29" s="27"/>
      <c r="L29" s="19"/>
      <c r="M29" s="26"/>
      <c r="N29" s="26"/>
      <c r="O29" s="27"/>
      <c r="P29" s="519"/>
      <c r="Q29" s="289"/>
    </row>
    <row r="30" spans="1:17" s="8" customFormat="1" ht="28.2" x14ac:dyDescent="0.3">
      <c r="A30" s="22">
        <v>103</v>
      </c>
      <c r="B30" s="20"/>
      <c r="C30" s="214" t="s">
        <v>608</v>
      </c>
      <c r="D30" s="22"/>
      <c r="E30" s="29"/>
      <c r="F30" s="29"/>
      <c r="G30" s="97"/>
      <c r="H30" s="22"/>
      <c r="I30" s="29"/>
      <c r="J30" s="29"/>
      <c r="K30" s="97"/>
      <c r="L30" s="22"/>
      <c r="M30" s="29"/>
      <c r="N30" s="29"/>
      <c r="O30" s="97"/>
      <c r="P30" s="5"/>
      <c r="Q30" s="75"/>
    </row>
    <row r="31" spans="1:17" s="8" customFormat="1" x14ac:dyDescent="0.3">
      <c r="A31" s="19"/>
      <c r="B31" s="20" t="s">
        <v>10</v>
      </c>
      <c r="C31" s="21" t="s">
        <v>122</v>
      </c>
      <c r="D31" s="30">
        <v>2500</v>
      </c>
      <c r="E31" s="25">
        <v>2500</v>
      </c>
      <c r="F31" s="25"/>
      <c r="G31" s="94"/>
      <c r="H31" s="30">
        <v>2500</v>
      </c>
      <c r="I31" s="25">
        <v>2500</v>
      </c>
      <c r="J31" s="25"/>
      <c r="K31" s="94"/>
      <c r="L31" s="30">
        <v>1291</v>
      </c>
      <c r="M31" s="25">
        <v>1291</v>
      </c>
      <c r="N31" s="25"/>
      <c r="O31" s="94"/>
      <c r="P31" s="5"/>
      <c r="Q31" s="75"/>
    </row>
    <row r="32" spans="1:17" s="8" customFormat="1" x14ac:dyDescent="0.3">
      <c r="A32" s="22"/>
      <c r="B32" s="20" t="s">
        <v>81</v>
      </c>
      <c r="C32" s="21" t="s">
        <v>40</v>
      </c>
      <c r="D32" s="30">
        <v>0</v>
      </c>
      <c r="E32" s="25">
        <v>0</v>
      </c>
      <c r="F32" s="25">
        <v>0</v>
      </c>
      <c r="G32" s="94">
        <v>0</v>
      </c>
      <c r="H32" s="30">
        <v>0</v>
      </c>
      <c r="I32" s="25">
        <v>0</v>
      </c>
      <c r="J32" s="25">
        <v>0</v>
      </c>
      <c r="K32" s="94">
        <v>0</v>
      </c>
      <c r="L32" s="30">
        <v>0</v>
      </c>
      <c r="M32" s="25">
        <v>0</v>
      </c>
      <c r="N32" s="25">
        <v>0</v>
      </c>
      <c r="O32" s="94">
        <v>0</v>
      </c>
      <c r="P32" s="5"/>
      <c r="Q32" s="75"/>
    </row>
    <row r="33" spans="1:17" s="8" customFormat="1" x14ac:dyDescent="0.3">
      <c r="A33" s="22"/>
      <c r="B33" s="20"/>
      <c r="C33" s="21" t="s">
        <v>65</v>
      </c>
      <c r="D33" s="79"/>
      <c r="E33" s="25"/>
      <c r="F33" s="25"/>
      <c r="G33" s="100"/>
      <c r="H33" s="79"/>
      <c r="I33" s="25"/>
      <c r="J33" s="25"/>
      <c r="K33" s="100"/>
      <c r="L33" s="79"/>
      <c r="M33" s="25"/>
      <c r="N33" s="25"/>
      <c r="O33" s="94"/>
      <c r="P33" s="5"/>
      <c r="Q33" s="75"/>
    </row>
    <row r="34" spans="1:17" s="8" customFormat="1" x14ac:dyDescent="0.3">
      <c r="A34" s="22"/>
      <c r="B34" s="20"/>
      <c r="C34" s="21" t="s">
        <v>183</v>
      </c>
      <c r="D34" s="79"/>
      <c r="E34" s="25"/>
      <c r="F34" s="25"/>
      <c r="G34" s="100"/>
      <c r="H34" s="79">
        <v>2561</v>
      </c>
      <c r="I34" s="25">
        <v>2561</v>
      </c>
      <c r="J34" s="25"/>
      <c r="K34" s="100"/>
      <c r="L34" s="79">
        <v>2543</v>
      </c>
      <c r="M34" s="25">
        <v>2543</v>
      </c>
      <c r="N34" s="25"/>
      <c r="O34" s="94"/>
      <c r="P34" s="5"/>
      <c r="Q34" s="75"/>
    </row>
    <row r="35" spans="1:17" s="8" customFormat="1" x14ac:dyDescent="0.3">
      <c r="A35" s="22"/>
      <c r="B35" s="20"/>
      <c r="C35" s="21" t="s">
        <v>1900</v>
      </c>
      <c r="D35" s="79"/>
      <c r="E35" s="25"/>
      <c r="F35" s="25"/>
      <c r="G35" s="100"/>
      <c r="H35" s="79"/>
      <c r="I35" s="25"/>
      <c r="J35" s="25"/>
      <c r="K35" s="100"/>
      <c r="L35" s="79">
        <v>18</v>
      </c>
      <c r="M35" s="25">
        <v>18</v>
      </c>
      <c r="N35" s="25"/>
      <c r="O35" s="94"/>
      <c r="P35" s="5"/>
      <c r="Q35" s="75"/>
    </row>
    <row r="36" spans="1:17" s="8" customFormat="1" x14ac:dyDescent="0.3">
      <c r="A36" s="22"/>
      <c r="B36" s="20"/>
      <c r="C36" s="33" t="s">
        <v>30</v>
      </c>
      <c r="D36" s="79"/>
      <c r="E36" s="25"/>
      <c r="F36" s="25"/>
      <c r="G36" s="100"/>
      <c r="H36" s="81">
        <f t="shared" ref="H36:K36" si="12">SUM(H34:H34)</f>
        <v>2561</v>
      </c>
      <c r="I36" s="35">
        <f t="shared" si="12"/>
        <v>2561</v>
      </c>
      <c r="J36" s="35">
        <f t="shared" si="12"/>
        <v>0</v>
      </c>
      <c r="K36" s="98">
        <f t="shared" si="12"/>
        <v>0</v>
      </c>
      <c r="L36" s="81">
        <f>SUM(L34:L35)</f>
        <v>2561</v>
      </c>
      <c r="M36" s="35">
        <f t="shared" ref="M36:O36" si="13">SUM(M34:M35)</f>
        <v>2561</v>
      </c>
      <c r="N36" s="35">
        <f t="shared" si="13"/>
        <v>0</v>
      </c>
      <c r="O36" s="95">
        <f t="shared" si="13"/>
        <v>0</v>
      </c>
      <c r="P36" s="5"/>
      <c r="Q36" s="75"/>
    </row>
    <row r="37" spans="1:17" s="8" customFormat="1" x14ac:dyDescent="0.3">
      <c r="A37" s="19"/>
      <c r="B37" s="20"/>
      <c r="C37" s="24" t="s">
        <v>22</v>
      </c>
      <c r="D37" s="148">
        <f>D31+D32</f>
        <v>2500</v>
      </c>
      <c r="E37" s="28">
        <f>E31+E32</f>
        <v>2500</v>
      </c>
      <c r="F37" s="28">
        <f>F31+F32</f>
        <v>0</v>
      </c>
      <c r="G37" s="149">
        <f>G31+G32</f>
        <v>0</v>
      </c>
      <c r="H37" s="148">
        <f>H31+H36</f>
        <v>5061</v>
      </c>
      <c r="I37" s="28">
        <f t="shared" ref="I37:K37" si="14">I31+I36</f>
        <v>5061</v>
      </c>
      <c r="J37" s="28">
        <f t="shared" si="14"/>
        <v>0</v>
      </c>
      <c r="K37" s="149">
        <f t="shared" si="14"/>
        <v>0</v>
      </c>
      <c r="L37" s="148">
        <f>L31+L36</f>
        <v>3852</v>
      </c>
      <c r="M37" s="28">
        <f t="shared" ref="M37:O37" si="15">M31+M36</f>
        <v>3852</v>
      </c>
      <c r="N37" s="28">
        <f t="shared" si="15"/>
        <v>0</v>
      </c>
      <c r="O37" s="93">
        <f t="shared" si="15"/>
        <v>0</v>
      </c>
      <c r="P37" s="5"/>
      <c r="Q37" s="75"/>
    </row>
    <row r="38" spans="1:17" s="8" customFormat="1" ht="17.25" customHeight="1" x14ac:dyDescent="0.3">
      <c r="A38" s="19"/>
      <c r="B38" s="20"/>
      <c r="C38" s="21"/>
      <c r="D38" s="19"/>
      <c r="E38" s="26"/>
      <c r="F38" s="26"/>
      <c r="G38" s="27"/>
      <c r="H38" s="19"/>
      <c r="I38" s="26"/>
      <c r="J38" s="26"/>
      <c r="K38" s="27"/>
      <c r="L38" s="19"/>
      <c r="M38" s="26"/>
      <c r="N38" s="26"/>
      <c r="O38" s="27"/>
      <c r="P38" s="5"/>
      <c r="Q38" s="75"/>
    </row>
    <row r="39" spans="1:17" s="8" customFormat="1" ht="29.25" customHeight="1" x14ac:dyDescent="0.3">
      <c r="A39" s="22"/>
      <c r="B39" s="23"/>
      <c r="C39" s="24" t="s">
        <v>428</v>
      </c>
      <c r="D39" s="148">
        <f t="shared" ref="D39:K39" si="16">D19+D28+D37</f>
        <v>96200</v>
      </c>
      <c r="E39" s="28">
        <f t="shared" si="16"/>
        <v>96200</v>
      </c>
      <c r="F39" s="28">
        <f t="shared" si="16"/>
        <v>0</v>
      </c>
      <c r="G39" s="149">
        <f t="shared" si="16"/>
        <v>0</v>
      </c>
      <c r="H39" s="148">
        <f t="shared" si="16"/>
        <v>108101</v>
      </c>
      <c r="I39" s="28">
        <f t="shared" si="16"/>
        <v>108101</v>
      </c>
      <c r="J39" s="28">
        <f t="shared" si="16"/>
        <v>0</v>
      </c>
      <c r="K39" s="149">
        <f t="shared" si="16"/>
        <v>0</v>
      </c>
      <c r="L39" s="148">
        <f t="shared" ref="L39:O39" si="17">L19+L28+L37</f>
        <v>101591</v>
      </c>
      <c r="M39" s="28">
        <f t="shared" si="17"/>
        <v>97988</v>
      </c>
      <c r="N39" s="28">
        <f t="shared" si="17"/>
        <v>3603</v>
      </c>
      <c r="O39" s="93">
        <f t="shared" si="17"/>
        <v>0</v>
      </c>
      <c r="P39" s="5"/>
      <c r="Q39" s="75"/>
    </row>
    <row r="40" spans="1:17" s="8" customFormat="1" x14ac:dyDescent="0.3">
      <c r="A40" s="19"/>
      <c r="B40" s="20"/>
      <c r="C40" s="21"/>
      <c r="D40" s="19"/>
      <c r="E40" s="26"/>
      <c r="F40" s="26"/>
      <c r="G40" s="27"/>
      <c r="H40" s="19"/>
      <c r="I40" s="26"/>
      <c r="J40" s="26"/>
      <c r="K40" s="27"/>
      <c r="L40" s="19"/>
      <c r="M40" s="26"/>
      <c r="N40" s="26"/>
      <c r="O40" s="27"/>
      <c r="P40" s="5"/>
      <c r="Q40" s="75"/>
    </row>
    <row r="41" spans="1:17" s="8" customFormat="1" x14ac:dyDescent="0.3">
      <c r="A41" s="150">
        <v>104</v>
      </c>
      <c r="B41" s="37"/>
      <c r="C41" s="24" t="s">
        <v>54</v>
      </c>
      <c r="D41" s="73"/>
      <c r="E41" s="28"/>
      <c r="F41" s="28"/>
      <c r="G41" s="93"/>
      <c r="H41" s="73"/>
      <c r="I41" s="28"/>
      <c r="J41" s="28"/>
      <c r="K41" s="93"/>
      <c r="L41" s="73"/>
      <c r="M41" s="28"/>
      <c r="N41" s="28"/>
      <c r="O41" s="93"/>
      <c r="P41" s="5"/>
      <c r="Q41" s="75"/>
    </row>
    <row r="42" spans="1:17" s="8" customFormat="1" x14ac:dyDescent="0.3">
      <c r="A42" s="22"/>
      <c r="B42" s="20" t="s">
        <v>10</v>
      </c>
      <c r="C42" s="21" t="s">
        <v>122</v>
      </c>
      <c r="D42" s="30"/>
      <c r="E42" s="25"/>
      <c r="F42" s="25"/>
      <c r="G42" s="94"/>
      <c r="H42" s="30"/>
      <c r="I42" s="25"/>
      <c r="J42" s="25"/>
      <c r="K42" s="94"/>
      <c r="L42" s="30"/>
      <c r="M42" s="25"/>
      <c r="N42" s="25"/>
      <c r="O42" s="94"/>
      <c r="P42" s="5"/>
      <c r="Q42" s="75"/>
    </row>
    <row r="43" spans="1:17" s="8" customFormat="1" x14ac:dyDescent="0.3">
      <c r="A43" s="22"/>
      <c r="B43" s="20"/>
      <c r="C43" s="21" t="s">
        <v>123</v>
      </c>
      <c r="D43" s="30">
        <v>8000</v>
      </c>
      <c r="E43" s="25">
        <v>8000</v>
      </c>
      <c r="F43" s="25"/>
      <c r="G43" s="94"/>
      <c r="H43" s="30">
        <v>8000</v>
      </c>
      <c r="I43" s="25">
        <v>8000</v>
      </c>
      <c r="J43" s="25"/>
      <c r="K43" s="94"/>
      <c r="L43" s="30">
        <v>9324</v>
      </c>
      <c r="M43" s="25">
        <v>9324</v>
      </c>
      <c r="N43" s="25"/>
      <c r="O43" s="94"/>
      <c r="P43" s="5"/>
      <c r="Q43" s="75"/>
    </row>
    <row r="44" spans="1:17" s="8" customFormat="1" x14ac:dyDescent="0.3">
      <c r="A44" s="22"/>
      <c r="B44" s="20"/>
      <c r="C44" s="21" t="s">
        <v>124</v>
      </c>
      <c r="D44" s="30">
        <v>0</v>
      </c>
      <c r="E44" s="25">
        <v>0</v>
      </c>
      <c r="F44" s="25"/>
      <c r="G44" s="94"/>
      <c r="H44" s="30">
        <v>0</v>
      </c>
      <c r="I44" s="25">
        <v>0</v>
      </c>
      <c r="J44" s="25"/>
      <c r="K44" s="94"/>
      <c r="L44" s="30">
        <v>0</v>
      </c>
      <c r="M44" s="25">
        <v>0</v>
      </c>
      <c r="N44" s="25"/>
      <c r="O44" s="94"/>
      <c r="P44" s="5"/>
      <c r="Q44" s="75"/>
    </row>
    <row r="45" spans="1:17" s="17" customFormat="1" x14ac:dyDescent="0.3">
      <c r="A45" s="31"/>
      <c r="B45" s="32"/>
      <c r="C45" s="33" t="s">
        <v>30</v>
      </c>
      <c r="D45" s="34">
        <f t="shared" ref="D45:G45" si="18">SUM(D43:D44)</f>
        <v>8000</v>
      </c>
      <c r="E45" s="35">
        <f t="shared" si="18"/>
        <v>8000</v>
      </c>
      <c r="F45" s="35">
        <f t="shared" si="18"/>
        <v>0</v>
      </c>
      <c r="G45" s="95">
        <f t="shared" si="18"/>
        <v>0</v>
      </c>
      <c r="H45" s="34">
        <f t="shared" ref="H45:K45" si="19">SUM(H43:H44)</f>
        <v>8000</v>
      </c>
      <c r="I45" s="35">
        <f t="shared" si="19"/>
        <v>8000</v>
      </c>
      <c r="J45" s="35">
        <f t="shared" si="19"/>
        <v>0</v>
      </c>
      <c r="K45" s="95">
        <f t="shared" si="19"/>
        <v>0</v>
      </c>
      <c r="L45" s="34">
        <f t="shared" ref="L45:O45" si="20">SUM(L43:L44)</f>
        <v>9324</v>
      </c>
      <c r="M45" s="35">
        <f t="shared" si="20"/>
        <v>9324</v>
      </c>
      <c r="N45" s="35">
        <f t="shared" si="20"/>
        <v>0</v>
      </c>
      <c r="O45" s="95">
        <f t="shared" si="20"/>
        <v>0</v>
      </c>
      <c r="P45" s="517"/>
      <c r="Q45" s="281"/>
    </row>
    <row r="46" spans="1:17" s="8" customFormat="1" x14ac:dyDescent="0.3">
      <c r="A46" s="22"/>
      <c r="B46" s="20" t="s">
        <v>81</v>
      </c>
      <c r="C46" s="21" t="s">
        <v>40</v>
      </c>
      <c r="D46" s="30"/>
      <c r="E46" s="25"/>
      <c r="F46" s="25"/>
      <c r="G46" s="94"/>
      <c r="H46" s="30"/>
      <c r="I46" s="25"/>
      <c r="J46" s="25"/>
      <c r="K46" s="94"/>
      <c r="L46" s="30"/>
      <c r="M46" s="25"/>
      <c r="N46" s="25"/>
      <c r="O46" s="94"/>
      <c r="P46" s="5"/>
      <c r="Q46" s="75"/>
    </row>
    <row r="47" spans="1:17" s="8" customFormat="1" x14ac:dyDescent="0.3">
      <c r="A47" s="22"/>
      <c r="B47" s="20"/>
      <c r="C47" s="21" t="s">
        <v>65</v>
      </c>
      <c r="D47" s="30"/>
      <c r="E47" s="25"/>
      <c r="F47" s="25"/>
      <c r="G47" s="94"/>
      <c r="H47" s="30"/>
      <c r="I47" s="25"/>
      <c r="J47" s="25"/>
      <c r="K47" s="94"/>
      <c r="L47" s="30"/>
      <c r="M47" s="25"/>
      <c r="N47" s="25"/>
      <c r="O47" s="94"/>
      <c r="P47" s="5"/>
      <c r="Q47" s="75"/>
    </row>
    <row r="48" spans="1:17" s="8" customFormat="1" x14ac:dyDescent="0.3">
      <c r="A48" s="22"/>
      <c r="B48" s="20"/>
      <c r="C48" s="21" t="s">
        <v>183</v>
      </c>
      <c r="D48" s="30">
        <v>5369</v>
      </c>
      <c r="E48" s="25">
        <v>5369</v>
      </c>
      <c r="F48" s="25"/>
      <c r="G48" s="94"/>
      <c r="H48" s="30">
        <v>5369</v>
      </c>
      <c r="I48" s="25">
        <v>5369</v>
      </c>
      <c r="J48" s="25"/>
      <c r="K48" s="94"/>
      <c r="L48" s="30">
        <v>1055</v>
      </c>
      <c r="M48" s="25">
        <v>1055</v>
      </c>
      <c r="N48" s="25"/>
      <c r="O48" s="94"/>
      <c r="P48" s="5"/>
      <c r="Q48" s="75"/>
    </row>
    <row r="49" spans="1:17" s="8" customFormat="1" x14ac:dyDescent="0.3">
      <c r="A49" s="22"/>
      <c r="B49" s="20"/>
      <c r="C49" s="21" t="s">
        <v>658</v>
      </c>
      <c r="D49" s="79"/>
      <c r="E49" s="25"/>
      <c r="F49" s="25"/>
      <c r="G49" s="100"/>
      <c r="H49" s="79">
        <v>8662</v>
      </c>
      <c r="I49" s="25">
        <v>8662</v>
      </c>
      <c r="J49" s="25"/>
      <c r="K49" s="100"/>
      <c r="L49" s="79">
        <v>8661</v>
      </c>
      <c r="M49" s="25">
        <v>8661</v>
      </c>
      <c r="N49" s="25"/>
      <c r="O49" s="94"/>
      <c r="P49" s="5"/>
      <c r="Q49" s="75"/>
    </row>
    <row r="50" spans="1:17" s="8" customFormat="1" x14ac:dyDescent="0.3">
      <c r="A50" s="22"/>
      <c r="B50" s="20"/>
      <c r="C50" s="21" t="s">
        <v>798</v>
      </c>
      <c r="D50" s="79"/>
      <c r="E50" s="25"/>
      <c r="F50" s="25"/>
      <c r="G50" s="100"/>
      <c r="H50" s="79"/>
      <c r="I50" s="25"/>
      <c r="J50" s="25"/>
      <c r="K50" s="100"/>
      <c r="L50" s="79">
        <v>7040</v>
      </c>
      <c r="M50" s="25">
        <v>7040</v>
      </c>
      <c r="N50" s="25"/>
      <c r="O50" s="94"/>
      <c r="P50" s="5"/>
      <c r="Q50" s="75"/>
    </row>
    <row r="51" spans="1:17" s="17" customFormat="1" x14ac:dyDescent="0.3">
      <c r="A51" s="31"/>
      <c r="B51" s="32"/>
      <c r="C51" s="33" t="s">
        <v>30</v>
      </c>
      <c r="D51" s="81">
        <f t="shared" ref="D51:G51" si="21">SUM(D48:D48)</f>
        <v>5369</v>
      </c>
      <c r="E51" s="35">
        <f t="shared" si="21"/>
        <v>5369</v>
      </c>
      <c r="F51" s="35">
        <f t="shared" si="21"/>
        <v>0</v>
      </c>
      <c r="G51" s="98">
        <f t="shared" si="21"/>
        <v>0</v>
      </c>
      <c r="H51" s="81">
        <f>SUM(H48:H49)</f>
        <v>14031</v>
      </c>
      <c r="I51" s="35">
        <f t="shared" ref="I51:K51" si="22">SUM(I48:I49)</f>
        <v>14031</v>
      </c>
      <c r="J51" s="35">
        <f t="shared" si="22"/>
        <v>0</v>
      </c>
      <c r="K51" s="98">
        <f t="shared" si="22"/>
        <v>0</v>
      </c>
      <c r="L51" s="81">
        <f>SUM(L48:L50)</f>
        <v>16756</v>
      </c>
      <c r="M51" s="35">
        <f t="shared" ref="M51:O51" si="23">SUM(M48:M50)</f>
        <v>16756</v>
      </c>
      <c r="N51" s="35">
        <f t="shared" si="23"/>
        <v>0</v>
      </c>
      <c r="O51" s="95">
        <f t="shared" si="23"/>
        <v>0</v>
      </c>
      <c r="P51" s="517"/>
      <c r="Q51" s="281"/>
    </row>
    <row r="52" spans="1:17" s="8" customFormat="1" x14ac:dyDescent="0.3">
      <c r="A52" s="22"/>
      <c r="B52" s="20"/>
      <c r="C52" s="24" t="s">
        <v>55</v>
      </c>
      <c r="D52" s="148">
        <f t="shared" ref="D52:K52" si="24">D45+D51</f>
        <v>13369</v>
      </c>
      <c r="E52" s="28">
        <f t="shared" si="24"/>
        <v>13369</v>
      </c>
      <c r="F52" s="28">
        <f t="shared" si="24"/>
        <v>0</v>
      </c>
      <c r="G52" s="149">
        <f t="shared" si="24"/>
        <v>0</v>
      </c>
      <c r="H52" s="148">
        <f t="shared" si="24"/>
        <v>22031</v>
      </c>
      <c r="I52" s="28">
        <f t="shared" si="24"/>
        <v>22031</v>
      </c>
      <c r="J52" s="28">
        <f t="shared" si="24"/>
        <v>0</v>
      </c>
      <c r="K52" s="149">
        <f t="shared" si="24"/>
        <v>0</v>
      </c>
      <c r="L52" s="148">
        <f t="shared" ref="L52:O52" si="25">L45+L51</f>
        <v>26080</v>
      </c>
      <c r="M52" s="28">
        <f t="shared" si="25"/>
        <v>26080</v>
      </c>
      <c r="N52" s="28">
        <f t="shared" si="25"/>
        <v>0</v>
      </c>
      <c r="O52" s="93">
        <f t="shared" si="25"/>
        <v>0</v>
      </c>
      <c r="P52" s="5"/>
      <c r="Q52" s="75"/>
    </row>
    <row r="53" spans="1:17" s="8" customFormat="1" x14ac:dyDescent="0.3">
      <c r="A53" s="19"/>
      <c r="B53" s="20"/>
      <c r="C53" s="21"/>
      <c r="D53" s="19"/>
      <c r="E53" s="26"/>
      <c r="F53" s="26"/>
      <c r="G53" s="27"/>
      <c r="H53" s="19"/>
      <c r="I53" s="26"/>
      <c r="J53" s="26"/>
      <c r="K53" s="27"/>
      <c r="L53" s="19"/>
      <c r="M53" s="26"/>
      <c r="N53" s="26"/>
      <c r="O53" s="27"/>
      <c r="P53" s="5"/>
      <c r="Q53" s="75"/>
    </row>
    <row r="54" spans="1:17" s="16" customFormat="1" x14ac:dyDescent="0.3">
      <c r="A54" s="22">
        <v>105</v>
      </c>
      <c r="B54" s="23"/>
      <c r="C54" s="57" t="s">
        <v>36</v>
      </c>
      <c r="D54" s="151"/>
      <c r="E54" s="152"/>
      <c r="F54" s="152"/>
      <c r="G54" s="153"/>
      <c r="H54" s="151"/>
      <c r="I54" s="152"/>
      <c r="J54" s="152"/>
      <c r="K54" s="153"/>
      <c r="L54" s="151"/>
      <c r="M54" s="152"/>
      <c r="N54" s="152"/>
      <c r="O54" s="153"/>
      <c r="P54" s="519"/>
      <c r="Q54" s="289"/>
    </row>
    <row r="55" spans="1:17" s="8" customFormat="1" x14ac:dyDescent="0.3">
      <c r="A55" s="19"/>
      <c r="B55" s="20" t="s">
        <v>10</v>
      </c>
      <c r="C55" s="21" t="s">
        <v>122</v>
      </c>
      <c r="D55" s="74"/>
      <c r="E55" s="48"/>
      <c r="F55" s="48"/>
      <c r="G55" s="101"/>
      <c r="H55" s="74"/>
      <c r="I55" s="48"/>
      <c r="J55" s="48"/>
      <c r="K55" s="101"/>
      <c r="L55" s="74"/>
      <c r="M55" s="48"/>
      <c r="N55" s="48"/>
      <c r="O55" s="101"/>
      <c r="P55" s="5"/>
      <c r="Q55" s="75"/>
    </row>
    <row r="56" spans="1:17" s="8" customFormat="1" ht="28.2" x14ac:dyDescent="0.3">
      <c r="A56" s="19"/>
      <c r="B56" s="20"/>
      <c r="C56" s="40" t="s">
        <v>125</v>
      </c>
      <c r="D56" s="74">
        <v>5000</v>
      </c>
      <c r="E56" s="48">
        <v>5000</v>
      </c>
      <c r="F56" s="48"/>
      <c r="G56" s="101"/>
      <c r="H56" s="74">
        <v>5000</v>
      </c>
      <c r="I56" s="48">
        <v>5000</v>
      </c>
      <c r="J56" s="48"/>
      <c r="K56" s="101"/>
      <c r="L56" s="74">
        <v>6368</v>
      </c>
      <c r="M56" s="48">
        <v>6368</v>
      </c>
      <c r="N56" s="48"/>
      <c r="O56" s="101"/>
      <c r="P56" s="520"/>
      <c r="Q56" s="75"/>
    </row>
    <row r="57" spans="1:17" s="8" customFormat="1" ht="28.2" x14ac:dyDescent="0.3">
      <c r="A57" s="19"/>
      <c r="B57" s="20"/>
      <c r="C57" s="40" t="s">
        <v>126</v>
      </c>
      <c r="D57" s="74">
        <v>9000</v>
      </c>
      <c r="E57" s="48">
        <v>9000</v>
      </c>
      <c r="F57" s="48"/>
      <c r="G57" s="101"/>
      <c r="H57" s="74">
        <v>9718</v>
      </c>
      <c r="I57" s="48">
        <v>9718</v>
      </c>
      <c r="J57" s="48"/>
      <c r="K57" s="101"/>
      <c r="L57" s="74">
        <v>6134</v>
      </c>
      <c r="M57" s="48">
        <v>6134</v>
      </c>
      <c r="N57" s="48"/>
      <c r="O57" s="101"/>
      <c r="P57" s="521"/>
      <c r="Q57" s="75"/>
    </row>
    <row r="58" spans="1:17" s="8" customFormat="1" x14ac:dyDescent="0.3">
      <c r="A58" s="19"/>
      <c r="B58" s="20"/>
      <c r="C58" s="40" t="s">
        <v>127</v>
      </c>
      <c r="D58" s="74">
        <v>2000</v>
      </c>
      <c r="E58" s="48">
        <v>2000</v>
      </c>
      <c r="F58" s="48"/>
      <c r="G58" s="101"/>
      <c r="H58" s="74">
        <v>2000</v>
      </c>
      <c r="I58" s="48">
        <v>2000</v>
      </c>
      <c r="J58" s="48"/>
      <c r="K58" s="101"/>
      <c r="L58" s="74">
        <v>319</v>
      </c>
      <c r="M58" s="48">
        <v>319</v>
      </c>
      <c r="N58" s="48"/>
      <c r="O58" s="101"/>
      <c r="P58" s="522"/>
      <c r="Q58" s="75"/>
    </row>
    <row r="59" spans="1:17" s="17" customFormat="1" x14ac:dyDescent="0.3">
      <c r="A59" s="19"/>
      <c r="B59" s="32"/>
      <c r="C59" s="40" t="s">
        <v>128</v>
      </c>
      <c r="D59" s="74"/>
      <c r="E59" s="48"/>
      <c r="F59" s="48"/>
      <c r="G59" s="101"/>
      <c r="H59" s="74"/>
      <c r="I59" s="48"/>
      <c r="J59" s="48"/>
      <c r="K59" s="101"/>
      <c r="L59" s="74"/>
      <c r="M59" s="48"/>
      <c r="N59" s="48"/>
      <c r="O59" s="101"/>
      <c r="P59" s="517"/>
      <c r="Q59" s="281"/>
    </row>
    <row r="60" spans="1:17" s="17" customFormat="1" x14ac:dyDescent="0.3">
      <c r="A60" s="19"/>
      <c r="B60" s="32"/>
      <c r="C60" s="154" t="s">
        <v>129</v>
      </c>
      <c r="D60" s="74">
        <v>30850</v>
      </c>
      <c r="E60" s="48">
        <v>30850</v>
      </c>
      <c r="F60" s="48"/>
      <c r="G60" s="101"/>
      <c r="H60" s="74">
        <v>31794</v>
      </c>
      <c r="I60" s="48">
        <v>31794</v>
      </c>
      <c r="J60" s="48"/>
      <c r="K60" s="101"/>
      <c r="L60" s="74">
        <v>49205</v>
      </c>
      <c r="M60" s="48">
        <v>49205</v>
      </c>
      <c r="N60" s="48"/>
      <c r="O60" s="101"/>
      <c r="P60" s="521"/>
      <c r="Q60" s="75"/>
    </row>
    <row r="61" spans="1:17" s="17" customFormat="1" x14ac:dyDescent="0.3">
      <c r="A61" s="19"/>
      <c r="B61" s="32"/>
      <c r="C61" s="154" t="s">
        <v>130</v>
      </c>
      <c r="D61" s="74">
        <v>13350</v>
      </c>
      <c r="E61" s="48">
        <v>13350</v>
      </c>
      <c r="F61" s="48"/>
      <c r="G61" s="101"/>
      <c r="H61" s="74">
        <v>13350</v>
      </c>
      <c r="I61" s="48">
        <v>13350</v>
      </c>
      <c r="J61" s="48"/>
      <c r="K61" s="101"/>
      <c r="L61" s="74">
        <v>13400</v>
      </c>
      <c r="M61" s="48">
        <v>13400</v>
      </c>
      <c r="N61" s="48"/>
      <c r="O61" s="101"/>
      <c r="P61" s="521"/>
      <c r="Q61" s="75"/>
    </row>
    <row r="62" spans="1:17" s="17" customFormat="1" x14ac:dyDescent="0.3">
      <c r="A62" s="19"/>
      <c r="B62" s="32"/>
      <c r="C62" s="154" t="s">
        <v>131</v>
      </c>
      <c r="D62" s="74">
        <v>5000</v>
      </c>
      <c r="E62" s="48">
        <v>5000</v>
      </c>
      <c r="F62" s="48"/>
      <c r="G62" s="101"/>
      <c r="H62" s="74">
        <v>5000</v>
      </c>
      <c r="I62" s="48">
        <v>5000</v>
      </c>
      <c r="J62" s="48"/>
      <c r="K62" s="101"/>
      <c r="L62" s="74">
        <v>3505</v>
      </c>
      <c r="M62" s="48">
        <v>3505</v>
      </c>
      <c r="N62" s="48"/>
      <c r="O62" s="101"/>
      <c r="P62" s="5"/>
      <c r="Q62" s="75"/>
    </row>
    <row r="63" spans="1:17" s="17" customFormat="1" x14ac:dyDescent="0.3">
      <c r="A63" s="19"/>
      <c r="B63" s="32"/>
      <c r="C63" s="154" t="s">
        <v>132</v>
      </c>
      <c r="D63" s="74">
        <v>3800</v>
      </c>
      <c r="E63" s="48">
        <v>3800</v>
      </c>
      <c r="F63" s="48"/>
      <c r="G63" s="101"/>
      <c r="H63" s="74">
        <v>3800</v>
      </c>
      <c r="I63" s="48">
        <v>3800</v>
      </c>
      <c r="J63" s="48"/>
      <c r="K63" s="101"/>
      <c r="L63" s="74">
        <v>3179</v>
      </c>
      <c r="M63" s="48">
        <v>3179</v>
      </c>
      <c r="N63" s="48"/>
      <c r="O63" s="101"/>
      <c r="P63" s="5"/>
      <c r="Q63" s="75"/>
    </row>
    <row r="64" spans="1:17" s="17" customFormat="1" x14ac:dyDescent="0.3">
      <c r="A64" s="19"/>
      <c r="B64" s="32"/>
      <c r="C64" s="154" t="s">
        <v>133</v>
      </c>
      <c r="D64" s="74"/>
      <c r="E64" s="48"/>
      <c r="F64" s="48"/>
      <c r="G64" s="101"/>
      <c r="H64" s="74"/>
      <c r="I64" s="48"/>
      <c r="J64" s="48"/>
      <c r="K64" s="101"/>
      <c r="L64" s="74"/>
      <c r="M64" s="48"/>
      <c r="N64" s="48"/>
      <c r="O64" s="101"/>
      <c r="P64" s="517"/>
      <c r="Q64" s="281"/>
    </row>
    <row r="65" spans="1:17" s="17" customFormat="1" x14ac:dyDescent="0.3">
      <c r="A65" s="19"/>
      <c r="B65" s="32"/>
      <c r="C65" s="154" t="s">
        <v>134</v>
      </c>
      <c r="D65" s="74">
        <v>10000</v>
      </c>
      <c r="E65" s="48"/>
      <c r="F65" s="48">
        <v>10000</v>
      </c>
      <c r="G65" s="101"/>
      <c r="H65" s="74">
        <v>10000</v>
      </c>
      <c r="I65" s="48"/>
      <c r="J65" s="48">
        <v>10000</v>
      </c>
      <c r="K65" s="101"/>
      <c r="L65" s="74">
        <v>11232</v>
      </c>
      <c r="M65" s="48"/>
      <c r="N65" s="48">
        <v>11232</v>
      </c>
      <c r="O65" s="101"/>
      <c r="P65" s="521"/>
      <c r="Q65" s="75"/>
    </row>
    <row r="66" spans="1:17" s="17" customFormat="1" x14ac:dyDescent="0.3">
      <c r="A66" s="19"/>
      <c r="B66" s="32"/>
      <c r="C66" s="154" t="s">
        <v>135</v>
      </c>
      <c r="D66" s="74">
        <v>150</v>
      </c>
      <c r="E66" s="48"/>
      <c r="F66" s="48">
        <v>150</v>
      </c>
      <c r="G66" s="101"/>
      <c r="H66" s="74">
        <v>150</v>
      </c>
      <c r="I66" s="48"/>
      <c r="J66" s="48">
        <v>150</v>
      </c>
      <c r="K66" s="101"/>
      <c r="L66" s="74">
        <v>943</v>
      </c>
      <c r="M66" s="48"/>
      <c r="N66" s="48">
        <v>943</v>
      </c>
      <c r="O66" s="101"/>
      <c r="P66" s="521"/>
      <c r="Q66" s="75"/>
    </row>
    <row r="67" spans="1:17" s="17" customFormat="1" x14ac:dyDescent="0.3">
      <c r="A67" s="19"/>
      <c r="B67" s="32"/>
      <c r="C67" s="154" t="s">
        <v>392</v>
      </c>
      <c r="D67" s="80">
        <v>17075</v>
      </c>
      <c r="E67" s="48">
        <v>17075</v>
      </c>
      <c r="F67" s="48"/>
      <c r="G67" s="102"/>
      <c r="H67" s="80">
        <v>17075</v>
      </c>
      <c r="I67" s="48">
        <v>17075</v>
      </c>
      <c r="J67" s="48"/>
      <c r="K67" s="102"/>
      <c r="L67" s="80">
        <v>30608</v>
      </c>
      <c r="M67" s="48">
        <v>30608</v>
      </c>
      <c r="N67" s="48"/>
      <c r="O67" s="101"/>
      <c r="P67" s="282"/>
      <c r="Q67" s="75"/>
    </row>
    <row r="68" spans="1:17" s="17" customFormat="1" x14ac:dyDescent="0.3">
      <c r="A68" s="19"/>
      <c r="B68" s="32"/>
      <c r="C68" s="154" t="s">
        <v>393</v>
      </c>
      <c r="D68" s="80">
        <v>210</v>
      </c>
      <c r="E68" s="48">
        <v>210</v>
      </c>
      <c r="F68" s="48"/>
      <c r="G68" s="102"/>
      <c r="H68" s="80">
        <v>210</v>
      </c>
      <c r="I68" s="48">
        <v>210</v>
      </c>
      <c r="J68" s="48"/>
      <c r="K68" s="102"/>
      <c r="L68" s="80">
        <v>0</v>
      </c>
      <c r="M68" s="48">
        <v>0</v>
      </c>
      <c r="N68" s="48"/>
      <c r="O68" s="101"/>
      <c r="P68" s="523"/>
      <c r="Q68" s="281"/>
    </row>
    <row r="69" spans="1:17" s="17" customFormat="1" x14ac:dyDescent="0.3">
      <c r="A69" s="19"/>
      <c r="B69" s="32"/>
      <c r="C69" s="154" t="s">
        <v>394</v>
      </c>
      <c r="D69" s="80">
        <v>3000</v>
      </c>
      <c r="E69" s="48">
        <v>3000</v>
      </c>
      <c r="F69" s="48"/>
      <c r="G69" s="102"/>
      <c r="H69" s="80">
        <v>3000</v>
      </c>
      <c r="I69" s="48">
        <v>3000</v>
      </c>
      <c r="J69" s="48"/>
      <c r="K69" s="102"/>
      <c r="L69" s="80">
        <v>2332</v>
      </c>
      <c r="M69" s="48">
        <v>2332</v>
      </c>
      <c r="N69" s="48"/>
      <c r="O69" s="101"/>
      <c r="P69" s="521"/>
      <c r="Q69" s="75"/>
    </row>
    <row r="70" spans="1:17" s="17" customFormat="1" x14ac:dyDescent="0.3">
      <c r="A70" s="19"/>
      <c r="B70" s="32"/>
      <c r="C70" s="154" t="s">
        <v>395</v>
      </c>
      <c r="D70" s="80">
        <v>962</v>
      </c>
      <c r="E70" s="48">
        <v>962</v>
      </c>
      <c r="F70" s="48"/>
      <c r="G70" s="102"/>
      <c r="H70" s="80">
        <v>962</v>
      </c>
      <c r="I70" s="48">
        <v>962</v>
      </c>
      <c r="J70" s="48"/>
      <c r="K70" s="102"/>
      <c r="L70" s="80">
        <v>483</v>
      </c>
      <c r="M70" s="48">
        <v>483</v>
      </c>
      <c r="N70" s="48"/>
      <c r="O70" s="101"/>
      <c r="P70" s="521"/>
      <c r="Q70" s="75"/>
    </row>
    <row r="71" spans="1:17" s="17" customFormat="1" x14ac:dyDescent="0.3">
      <c r="A71" s="19"/>
      <c r="B71" s="32"/>
      <c r="C71" s="154" t="s">
        <v>396</v>
      </c>
      <c r="D71" s="80">
        <v>3048</v>
      </c>
      <c r="E71" s="48">
        <v>3048</v>
      </c>
      <c r="F71" s="48"/>
      <c r="G71" s="102"/>
      <c r="H71" s="80">
        <v>3048</v>
      </c>
      <c r="I71" s="48">
        <v>3048</v>
      </c>
      <c r="J71" s="48"/>
      <c r="K71" s="102"/>
      <c r="L71" s="80">
        <v>0</v>
      </c>
      <c r="M71" s="48">
        <v>0</v>
      </c>
      <c r="N71" s="48"/>
      <c r="O71" s="101"/>
      <c r="P71" s="523"/>
      <c r="Q71" s="75"/>
    </row>
    <row r="72" spans="1:17" s="17" customFormat="1" x14ac:dyDescent="0.3">
      <c r="A72" s="19"/>
      <c r="B72" s="32"/>
      <c r="C72" s="154" t="s">
        <v>397</v>
      </c>
      <c r="D72" s="80">
        <v>40000</v>
      </c>
      <c r="E72" s="48">
        <v>40000</v>
      </c>
      <c r="F72" s="48"/>
      <c r="G72" s="102"/>
      <c r="H72" s="80">
        <v>40000</v>
      </c>
      <c r="I72" s="48">
        <v>40000</v>
      </c>
      <c r="J72" s="48"/>
      <c r="K72" s="102"/>
      <c r="L72" s="80">
        <v>0</v>
      </c>
      <c r="M72" s="48">
        <v>0</v>
      </c>
      <c r="N72" s="48"/>
      <c r="O72" s="101"/>
      <c r="P72" s="282"/>
      <c r="Q72" s="75"/>
    </row>
    <row r="73" spans="1:17" s="17" customFormat="1" ht="28.2" x14ac:dyDescent="0.3">
      <c r="A73" s="19"/>
      <c r="B73" s="32"/>
      <c r="C73" s="154" t="s">
        <v>549</v>
      </c>
      <c r="D73" s="80"/>
      <c r="E73" s="48"/>
      <c r="F73" s="48"/>
      <c r="G73" s="102"/>
      <c r="H73" s="80">
        <v>9613</v>
      </c>
      <c r="I73" s="48">
        <v>9613</v>
      </c>
      <c r="J73" s="48"/>
      <c r="K73" s="102"/>
      <c r="L73" s="80">
        <v>5732</v>
      </c>
      <c r="M73" s="48">
        <v>5732</v>
      </c>
      <c r="N73" s="48"/>
      <c r="O73" s="101"/>
      <c r="P73" s="282"/>
      <c r="Q73" s="75"/>
    </row>
    <row r="74" spans="1:17" s="17" customFormat="1" x14ac:dyDescent="0.3">
      <c r="A74" s="19"/>
      <c r="B74" s="32"/>
      <c r="C74" s="154" t="s">
        <v>550</v>
      </c>
      <c r="D74" s="80"/>
      <c r="E74" s="48"/>
      <c r="F74" s="48"/>
      <c r="G74" s="102"/>
      <c r="H74" s="80">
        <v>11480</v>
      </c>
      <c r="I74" s="48"/>
      <c r="J74" s="48">
        <v>11480</v>
      </c>
      <c r="K74" s="102"/>
      <c r="L74" s="80">
        <v>3568</v>
      </c>
      <c r="M74" s="48"/>
      <c r="N74" s="48">
        <v>3568</v>
      </c>
      <c r="O74" s="101"/>
      <c r="P74" s="522"/>
      <c r="Q74" s="75"/>
    </row>
    <row r="75" spans="1:17" s="17" customFormat="1" x14ac:dyDescent="0.3">
      <c r="A75" s="19"/>
      <c r="B75" s="32"/>
      <c r="C75" s="154"/>
      <c r="D75" s="80"/>
      <c r="E75" s="48"/>
      <c r="F75" s="48"/>
      <c r="G75" s="102"/>
      <c r="H75" s="80"/>
      <c r="I75" s="48"/>
      <c r="J75" s="48"/>
      <c r="K75" s="102"/>
      <c r="L75" s="80"/>
      <c r="M75" s="48"/>
      <c r="N75" s="48"/>
      <c r="O75" s="101"/>
      <c r="P75" s="517"/>
      <c r="Q75" s="281"/>
    </row>
    <row r="76" spans="1:17" s="8" customFormat="1" x14ac:dyDescent="0.3">
      <c r="A76" s="19"/>
      <c r="B76" s="20"/>
      <c r="C76" s="59" t="s">
        <v>41</v>
      </c>
      <c r="D76" s="91">
        <f>SUM(D56:D72)</f>
        <v>143445</v>
      </c>
      <c r="E76" s="67">
        <f>SUM(E56:E72)</f>
        <v>133295</v>
      </c>
      <c r="F76" s="67">
        <f>SUM(F56:F72)</f>
        <v>10150</v>
      </c>
      <c r="G76" s="111">
        <f>SUM(G56:G72)</f>
        <v>0</v>
      </c>
      <c r="H76" s="91">
        <f t="shared" ref="H76:K76" si="26">SUM(H56:H75)</f>
        <v>166200</v>
      </c>
      <c r="I76" s="67">
        <f t="shared" si="26"/>
        <v>144570</v>
      </c>
      <c r="J76" s="67">
        <f t="shared" si="26"/>
        <v>21630</v>
      </c>
      <c r="K76" s="111">
        <f t="shared" si="26"/>
        <v>0</v>
      </c>
      <c r="L76" s="91">
        <f t="shared" ref="L76:O76" si="27">SUM(L56:L75)</f>
        <v>137008</v>
      </c>
      <c r="M76" s="67">
        <f t="shared" si="27"/>
        <v>121265</v>
      </c>
      <c r="N76" s="67">
        <f t="shared" si="27"/>
        <v>15743</v>
      </c>
      <c r="O76" s="111">
        <f t="shared" si="27"/>
        <v>0</v>
      </c>
      <c r="P76" s="5"/>
      <c r="Q76" s="75"/>
    </row>
    <row r="77" spans="1:17" s="8" customFormat="1" x14ac:dyDescent="0.3">
      <c r="A77" s="19"/>
      <c r="B77" s="20"/>
      <c r="C77" s="40"/>
      <c r="D77" s="85"/>
      <c r="E77" s="64"/>
      <c r="F77" s="64"/>
      <c r="G77" s="110"/>
      <c r="H77" s="85"/>
      <c r="I77" s="64"/>
      <c r="J77" s="64"/>
      <c r="K77" s="110"/>
      <c r="L77" s="85"/>
      <c r="M77" s="64"/>
      <c r="N77" s="64"/>
      <c r="O77" s="110"/>
      <c r="P77" s="5"/>
      <c r="Q77" s="75"/>
    </row>
    <row r="78" spans="1:17" s="8" customFormat="1" x14ac:dyDescent="0.3">
      <c r="A78" s="19"/>
      <c r="B78" s="20" t="s">
        <v>15</v>
      </c>
      <c r="C78" s="40" t="s">
        <v>69</v>
      </c>
      <c r="D78" s="85"/>
      <c r="E78" s="64"/>
      <c r="F78" s="64"/>
      <c r="G78" s="110"/>
      <c r="H78" s="85"/>
      <c r="I78" s="64"/>
      <c r="J78" s="64"/>
      <c r="K78" s="110"/>
      <c r="L78" s="85"/>
      <c r="M78" s="64"/>
      <c r="N78" s="64"/>
      <c r="O78" s="110"/>
      <c r="P78" s="5"/>
      <c r="Q78" s="75"/>
    </row>
    <row r="79" spans="1:17" s="8" customFormat="1" x14ac:dyDescent="0.3">
      <c r="A79" s="19"/>
      <c r="B79" s="20"/>
      <c r="C79" s="40" t="s">
        <v>76</v>
      </c>
      <c r="D79" s="74"/>
      <c r="E79" s="48"/>
      <c r="F79" s="48"/>
      <c r="G79" s="101"/>
      <c r="H79" s="74"/>
      <c r="I79" s="48"/>
      <c r="J79" s="48"/>
      <c r="K79" s="101"/>
      <c r="L79" s="74"/>
      <c r="M79" s="48"/>
      <c r="N79" s="48"/>
      <c r="O79" s="101"/>
      <c r="P79" s="5"/>
      <c r="Q79" s="75"/>
    </row>
    <row r="80" spans="1:17" s="8" customFormat="1" x14ac:dyDescent="0.3">
      <c r="A80" s="19"/>
      <c r="B80" s="20"/>
      <c r="C80" s="40" t="s">
        <v>87</v>
      </c>
      <c r="D80" s="74">
        <v>68000</v>
      </c>
      <c r="E80" s="48">
        <v>68000</v>
      </c>
      <c r="F80" s="48"/>
      <c r="G80" s="101"/>
      <c r="H80" s="74">
        <v>68000</v>
      </c>
      <c r="I80" s="48">
        <v>68000</v>
      </c>
      <c r="J80" s="48"/>
      <c r="K80" s="101"/>
      <c r="L80" s="74">
        <v>67638</v>
      </c>
      <c r="M80" s="48">
        <v>67638</v>
      </c>
      <c r="N80" s="48"/>
      <c r="O80" s="101"/>
      <c r="P80" s="521"/>
      <c r="Q80" s="75"/>
    </row>
    <row r="81" spans="1:17" s="8" customFormat="1" x14ac:dyDescent="0.3">
      <c r="A81" s="19"/>
      <c r="B81" s="20"/>
      <c r="C81" s="40" t="s">
        <v>85</v>
      </c>
      <c r="D81" s="74">
        <v>130000</v>
      </c>
      <c r="E81" s="48">
        <v>130000</v>
      </c>
      <c r="F81" s="48"/>
      <c r="G81" s="101"/>
      <c r="H81" s="74">
        <v>130000</v>
      </c>
      <c r="I81" s="48">
        <v>130000</v>
      </c>
      <c r="J81" s="48"/>
      <c r="K81" s="101"/>
      <c r="L81" s="74">
        <v>134251</v>
      </c>
      <c r="M81" s="48">
        <v>134251</v>
      </c>
      <c r="N81" s="48"/>
      <c r="O81" s="101"/>
      <c r="P81" s="521"/>
      <c r="Q81" s="75"/>
    </row>
    <row r="82" spans="1:17" s="8" customFormat="1" x14ac:dyDescent="0.3">
      <c r="A82" s="31"/>
      <c r="B82" s="20"/>
      <c r="C82" s="40" t="s">
        <v>86</v>
      </c>
      <c r="D82" s="74">
        <v>15000</v>
      </c>
      <c r="E82" s="48">
        <v>15000</v>
      </c>
      <c r="F82" s="48"/>
      <c r="G82" s="101"/>
      <c r="H82" s="74">
        <v>15000</v>
      </c>
      <c r="I82" s="48">
        <v>15000</v>
      </c>
      <c r="J82" s="48"/>
      <c r="K82" s="101"/>
      <c r="L82" s="74">
        <v>18002</v>
      </c>
      <c r="M82" s="48">
        <v>18002</v>
      </c>
      <c r="N82" s="48"/>
      <c r="O82" s="101"/>
      <c r="P82" s="521"/>
      <c r="Q82" s="75"/>
    </row>
    <row r="83" spans="1:17" s="17" customFormat="1" x14ac:dyDescent="0.3">
      <c r="A83" s="19"/>
      <c r="B83" s="32"/>
      <c r="C83" s="40" t="s">
        <v>88</v>
      </c>
      <c r="D83" s="74">
        <v>515000</v>
      </c>
      <c r="E83" s="48">
        <v>515000</v>
      </c>
      <c r="F83" s="48"/>
      <c r="G83" s="101"/>
      <c r="H83" s="74">
        <v>543000</v>
      </c>
      <c r="I83" s="48">
        <v>543000</v>
      </c>
      <c r="J83" s="48"/>
      <c r="K83" s="101"/>
      <c r="L83" s="74">
        <v>543526</v>
      </c>
      <c r="M83" s="48">
        <v>543526</v>
      </c>
      <c r="N83" s="48"/>
      <c r="O83" s="101"/>
      <c r="P83" s="521"/>
      <c r="Q83" s="75"/>
    </row>
    <row r="84" spans="1:17" s="17" customFormat="1" x14ac:dyDescent="0.3">
      <c r="A84" s="19"/>
      <c r="B84" s="32"/>
      <c r="C84" s="40" t="s">
        <v>109</v>
      </c>
      <c r="D84" s="74">
        <v>15000</v>
      </c>
      <c r="E84" s="48">
        <v>15000</v>
      </c>
      <c r="F84" s="48"/>
      <c r="G84" s="101"/>
      <c r="H84" s="74">
        <v>15000</v>
      </c>
      <c r="I84" s="48">
        <v>15000</v>
      </c>
      <c r="J84" s="48"/>
      <c r="K84" s="101"/>
      <c r="L84" s="74">
        <v>1370</v>
      </c>
      <c r="M84" s="48">
        <v>1370</v>
      </c>
      <c r="N84" s="48"/>
      <c r="O84" s="101"/>
      <c r="P84" s="5"/>
      <c r="Q84" s="75"/>
    </row>
    <row r="85" spans="1:17" s="8" customFormat="1" x14ac:dyDescent="0.3">
      <c r="A85" s="19"/>
      <c r="B85" s="20"/>
      <c r="C85" s="58" t="s">
        <v>30</v>
      </c>
      <c r="D85" s="91">
        <f t="shared" ref="D85:K85" si="28">SUM(D80:D84)</f>
        <v>743000</v>
      </c>
      <c r="E85" s="67">
        <f t="shared" si="28"/>
        <v>743000</v>
      </c>
      <c r="F85" s="67">
        <f t="shared" si="28"/>
        <v>0</v>
      </c>
      <c r="G85" s="109">
        <f t="shared" si="28"/>
        <v>0</v>
      </c>
      <c r="H85" s="91">
        <f t="shared" si="28"/>
        <v>771000</v>
      </c>
      <c r="I85" s="67">
        <f t="shared" si="28"/>
        <v>771000</v>
      </c>
      <c r="J85" s="67">
        <f t="shared" si="28"/>
        <v>0</v>
      </c>
      <c r="K85" s="109">
        <f t="shared" si="28"/>
        <v>0</v>
      </c>
      <c r="L85" s="91">
        <f t="shared" ref="L85:O85" si="29">SUM(L80:L84)</f>
        <v>764787</v>
      </c>
      <c r="M85" s="67">
        <f t="shared" si="29"/>
        <v>764787</v>
      </c>
      <c r="N85" s="67">
        <f t="shared" si="29"/>
        <v>0</v>
      </c>
      <c r="O85" s="111">
        <f t="shared" si="29"/>
        <v>0</v>
      </c>
      <c r="P85" s="5"/>
      <c r="Q85" s="75"/>
    </row>
    <row r="86" spans="1:17" s="8" customFormat="1" x14ac:dyDescent="0.3">
      <c r="A86" s="19"/>
      <c r="B86" s="20"/>
      <c r="C86" s="58"/>
      <c r="D86" s="91"/>
      <c r="E86" s="67"/>
      <c r="F86" s="67"/>
      <c r="G86" s="109"/>
      <c r="H86" s="91"/>
      <c r="I86" s="67"/>
      <c r="J86" s="67"/>
      <c r="K86" s="109"/>
      <c r="L86" s="91"/>
      <c r="M86" s="67"/>
      <c r="N86" s="67"/>
      <c r="O86" s="111"/>
      <c r="P86" s="5"/>
      <c r="Q86" s="75"/>
    </row>
    <row r="87" spans="1:17" s="8" customFormat="1" x14ac:dyDescent="0.3">
      <c r="A87" s="19"/>
      <c r="B87" s="20"/>
      <c r="C87" s="40" t="s">
        <v>77</v>
      </c>
      <c r="D87" s="74"/>
      <c r="E87" s="48"/>
      <c r="F87" s="48"/>
      <c r="G87" s="101"/>
      <c r="H87" s="74"/>
      <c r="I87" s="48"/>
      <c r="J87" s="48"/>
      <c r="K87" s="101"/>
      <c r="L87" s="74"/>
      <c r="M87" s="48"/>
      <c r="N87" s="48"/>
      <c r="O87" s="101"/>
      <c r="P87" s="5"/>
      <c r="Q87" s="75"/>
    </row>
    <row r="88" spans="1:17" s="8" customFormat="1" x14ac:dyDescent="0.3">
      <c r="A88" s="31"/>
      <c r="B88" s="20"/>
      <c r="C88" s="40" t="s">
        <v>89</v>
      </c>
      <c r="D88" s="74">
        <v>50000</v>
      </c>
      <c r="E88" s="48">
        <v>50000</v>
      </c>
      <c r="F88" s="48"/>
      <c r="G88" s="101"/>
      <c r="H88" s="74">
        <v>50000</v>
      </c>
      <c r="I88" s="48">
        <v>50000</v>
      </c>
      <c r="J88" s="48"/>
      <c r="K88" s="101"/>
      <c r="L88" s="74">
        <v>49281</v>
      </c>
      <c r="M88" s="48">
        <v>49281</v>
      </c>
      <c r="N88" s="48"/>
      <c r="O88" s="101"/>
      <c r="P88" s="5"/>
      <c r="Q88" s="75"/>
    </row>
    <row r="89" spans="1:17" s="8" customFormat="1" x14ac:dyDescent="0.3">
      <c r="A89" s="19"/>
      <c r="B89" s="20"/>
      <c r="C89" s="58" t="s">
        <v>30</v>
      </c>
      <c r="D89" s="84">
        <f t="shared" ref="D89:K89" si="30">SUM(D88:D88)</f>
        <v>50000</v>
      </c>
      <c r="E89" s="67">
        <f t="shared" si="30"/>
        <v>50000</v>
      </c>
      <c r="F89" s="67">
        <f t="shared" si="30"/>
        <v>0</v>
      </c>
      <c r="G89" s="111">
        <f t="shared" si="30"/>
        <v>0</v>
      </c>
      <c r="H89" s="84">
        <f t="shared" si="30"/>
        <v>50000</v>
      </c>
      <c r="I89" s="67">
        <f t="shared" si="30"/>
        <v>50000</v>
      </c>
      <c r="J89" s="67">
        <f t="shared" si="30"/>
        <v>0</v>
      </c>
      <c r="K89" s="111">
        <f t="shared" si="30"/>
        <v>0</v>
      </c>
      <c r="L89" s="84">
        <f t="shared" ref="L89:O89" si="31">SUM(L88:L88)</f>
        <v>49281</v>
      </c>
      <c r="M89" s="67">
        <f t="shared" si="31"/>
        <v>49281</v>
      </c>
      <c r="N89" s="67">
        <f t="shared" si="31"/>
        <v>0</v>
      </c>
      <c r="O89" s="111">
        <f t="shared" si="31"/>
        <v>0</v>
      </c>
      <c r="P89" s="5"/>
      <c r="Q89" s="75"/>
    </row>
    <row r="90" spans="1:17" s="8" customFormat="1" x14ac:dyDescent="0.3">
      <c r="A90" s="19"/>
      <c r="B90" s="20"/>
      <c r="C90" s="58"/>
      <c r="D90" s="84"/>
      <c r="E90" s="67"/>
      <c r="F90" s="67"/>
      <c r="G90" s="111"/>
      <c r="H90" s="84"/>
      <c r="I90" s="67"/>
      <c r="J90" s="67"/>
      <c r="K90" s="111"/>
      <c r="L90" s="84"/>
      <c r="M90" s="67"/>
      <c r="N90" s="67"/>
      <c r="O90" s="111"/>
      <c r="P90" s="5"/>
      <c r="Q90" s="75"/>
    </row>
    <row r="91" spans="1:17" s="17" customFormat="1" x14ac:dyDescent="0.3">
      <c r="A91" s="31"/>
      <c r="B91" s="32"/>
      <c r="C91" s="40" t="s">
        <v>78</v>
      </c>
      <c r="D91" s="74"/>
      <c r="E91" s="48"/>
      <c r="F91" s="48"/>
      <c r="G91" s="101"/>
      <c r="H91" s="74"/>
      <c r="I91" s="48"/>
      <c r="J91" s="48"/>
      <c r="K91" s="101"/>
      <c r="L91" s="74"/>
      <c r="M91" s="48"/>
      <c r="N91" s="48"/>
      <c r="O91" s="101"/>
      <c r="P91" s="517"/>
      <c r="Q91" s="281"/>
    </row>
    <row r="92" spans="1:17" s="17" customFormat="1" x14ac:dyDescent="0.3">
      <c r="A92" s="31"/>
      <c r="B92" s="32"/>
      <c r="C92" s="154" t="s">
        <v>90</v>
      </c>
      <c r="D92" s="74">
        <v>6000</v>
      </c>
      <c r="E92" s="48">
        <v>6000</v>
      </c>
      <c r="F92" s="48"/>
      <c r="G92" s="101"/>
      <c r="H92" s="74">
        <v>6000</v>
      </c>
      <c r="I92" s="48">
        <v>6000</v>
      </c>
      <c r="J92" s="48"/>
      <c r="K92" s="101"/>
      <c r="L92" s="74">
        <v>1780</v>
      </c>
      <c r="M92" s="48">
        <v>1780</v>
      </c>
      <c r="N92" s="48"/>
      <c r="O92" s="101"/>
      <c r="P92" s="5"/>
      <c r="Q92" s="75"/>
    </row>
    <row r="93" spans="1:17" s="17" customFormat="1" x14ac:dyDescent="0.3">
      <c r="A93" s="31"/>
      <c r="B93" s="32"/>
      <c r="C93" s="154" t="s">
        <v>398</v>
      </c>
      <c r="D93" s="74">
        <v>6000</v>
      </c>
      <c r="E93" s="48">
        <v>6000</v>
      </c>
      <c r="F93" s="48"/>
      <c r="G93" s="101"/>
      <c r="H93" s="74">
        <v>6000</v>
      </c>
      <c r="I93" s="48">
        <v>6000</v>
      </c>
      <c r="J93" s="48"/>
      <c r="K93" s="101"/>
      <c r="L93" s="74">
        <v>7998</v>
      </c>
      <c r="M93" s="48">
        <v>7998</v>
      </c>
      <c r="N93" s="48"/>
      <c r="O93" s="101"/>
      <c r="P93" s="5"/>
      <c r="Q93" s="75"/>
    </row>
    <row r="94" spans="1:17" s="17" customFormat="1" x14ac:dyDescent="0.3">
      <c r="A94" s="36"/>
      <c r="B94" s="32"/>
      <c r="C94" s="58" t="s">
        <v>30</v>
      </c>
      <c r="D94" s="84">
        <f t="shared" ref="D94:K94" si="32">SUM(D92:D93)</f>
        <v>12000</v>
      </c>
      <c r="E94" s="67">
        <f t="shared" si="32"/>
        <v>12000</v>
      </c>
      <c r="F94" s="67">
        <f t="shared" si="32"/>
        <v>0</v>
      </c>
      <c r="G94" s="111">
        <f t="shared" si="32"/>
        <v>0</v>
      </c>
      <c r="H94" s="84">
        <f t="shared" si="32"/>
        <v>12000</v>
      </c>
      <c r="I94" s="67">
        <f t="shared" si="32"/>
        <v>12000</v>
      </c>
      <c r="J94" s="67">
        <f t="shared" si="32"/>
        <v>0</v>
      </c>
      <c r="K94" s="111">
        <f t="shared" si="32"/>
        <v>0</v>
      </c>
      <c r="L94" s="84">
        <f t="shared" ref="L94:O94" si="33">SUM(L92:L93)</f>
        <v>9778</v>
      </c>
      <c r="M94" s="67">
        <f t="shared" si="33"/>
        <v>9778</v>
      </c>
      <c r="N94" s="67">
        <f t="shared" si="33"/>
        <v>0</v>
      </c>
      <c r="O94" s="111">
        <f t="shared" si="33"/>
        <v>0</v>
      </c>
      <c r="P94" s="517"/>
      <c r="Q94" s="281"/>
    </row>
    <row r="95" spans="1:17" s="17" customFormat="1" x14ac:dyDescent="0.3">
      <c r="A95" s="36"/>
      <c r="B95" s="32"/>
      <c r="C95" s="58"/>
      <c r="D95" s="84"/>
      <c r="E95" s="67"/>
      <c r="F95" s="67"/>
      <c r="G95" s="111"/>
      <c r="H95" s="84"/>
      <c r="I95" s="67"/>
      <c r="J95" s="67"/>
      <c r="K95" s="111"/>
      <c r="L95" s="84"/>
      <c r="M95" s="67"/>
      <c r="N95" s="67"/>
      <c r="O95" s="111"/>
      <c r="P95" s="517"/>
      <c r="Q95" s="281"/>
    </row>
    <row r="96" spans="1:17" s="8" customFormat="1" x14ac:dyDescent="0.3">
      <c r="A96" s="19"/>
      <c r="B96" s="20"/>
      <c r="C96" s="59" t="s">
        <v>42</v>
      </c>
      <c r="D96" s="86">
        <f t="shared" ref="D96:K96" si="34">D85+D89+D94</f>
        <v>805000</v>
      </c>
      <c r="E96" s="68">
        <f t="shared" si="34"/>
        <v>805000</v>
      </c>
      <c r="F96" s="68">
        <f t="shared" si="34"/>
        <v>0</v>
      </c>
      <c r="G96" s="112">
        <f t="shared" si="34"/>
        <v>0</v>
      </c>
      <c r="H96" s="86">
        <f t="shared" si="34"/>
        <v>833000</v>
      </c>
      <c r="I96" s="68">
        <f t="shared" si="34"/>
        <v>833000</v>
      </c>
      <c r="J96" s="68">
        <f t="shared" si="34"/>
        <v>0</v>
      </c>
      <c r="K96" s="112">
        <f t="shared" si="34"/>
        <v>0</v>
      </c>
      <c r="L96" s="86">
        <f t="shared" ref="L96:O96" si="35">L85+L89+L94</f>
        <v>823846</v>
      </c>
      <c r="M96" s="68">
        <f t="shared" si="35"/>
        <v>823846</v>
      </c>
      <c r="N96" s="68">
        <f t="shared" si="35"/>
        <v>0</v>
      </c>
      <c r="O96" s="112">
        <f t="shared" si="35"/>
        <v>0</v>
      </c>
      <c r="P96" s="5"/>
      <c r="Q96" s="75"/>
    </row>
    <row r="97" spans="1:17" s="8" customFormat="1" x14ac:dyDescent="0.3">
      <c r="A97" s="19"/>
      <c r="B97" s="6"/>
      <c r="C97" s="40"/>
      <c r="D97" s="85"/>
      <c r="E97" s="64"/>
      <c r="F97" s="64"/>
      <c r="G97" s="110"/>
      <c r="H97" s="85"/>
      <c r="I97" s="64"/>
      <c r="J97" s="64"/>
      <c r="K97" s="110"/>
      <c r="L97" s="85"/>
      <c r="M97" s="64"/>
      <c r="N97" s="64"/>
      <c r="O97" s="110"/>
      <c r="P97" s="5"/>
      <c r="Q97" s="75"/>
    </row>
    <row r="98" spans="1:17" s="8" customFormat="1" x14ac:dyDescent="0.3">
      <c r="A98" s="19"/>
      <c r="B98" s="20" t="s">
        <v>16</v>
      </c>
      <c r="C98" s="40" t="s">
        <v>32</v>
      </c>
      <c r="D98" s="85"/>
      <c r="E98" s="64"/>
      <c r="F98" s="64"/>
      <c r="G98" s="110"/>
      <c r="H98" s="85"/>
      <c r="I98" s="64"/>
      <c r="J98" s="64"/>
      <c r="K98" s="110"/>
      <c r="L98" s="85"/>
      <c r="M98" s="64"/>
      <c r="N98" s="64"/>
      <c r="O98" s="110"/>
      <c r="P98" s="5"/>
      <c r="Q98" s="75"/>
    </row>
    <row r="99" spans="1:17" s="8" customFormat="1" ht="28.2" x14ac:dyDescent="0.3">
      <c r="A99" s="19"/>
      <c r="B99" s="20"/>
      <c r="C99" s="40" t="s">
        <v>39</v>
      </c>
      <c r="D99" s="30"/>
      <c r="E99" s="25"/>
      <c r="F99" s="25"/>
      <c r="G99" s="94"/>
      <c r="H99" s="30"/>
      <c r="I99" s="25"/>
      <c r="J99" s="25"/>
      <c r="K99" s="94"/>
      <c r="L99" s="30"/>
      <c r="M99" s="25"/>
      <c r="N99" s="25"/>
      <c r="O99" s="94"/>
      <c r="P99" s="5"/>
      <c r="Q99" s="75"/>
    </row>
    <row r="100" spans="1:17" s="8" customFormat="1" x14ac:dyDescent="0.3">
      <c r="A100" s="19"/>
      <c r="B100" s="20"/>
      <c r="C100" s="40" t="s">
        <v>70</v>
      </c>
      <c r="D100" s="30">
        <v>330326</v>
      </c>
      <c r="E100" s="25">
        <v>330326</v>
      </c>
      <c r="F100" s="25"/>
      <c r="G100" s="94"/>
      <c r="H100" s="30">
        <v>330326</v>
      </c>
      <c r="I100" s="25">
        <v>330326</v>
      </c>
      <c r="J100" s="25"/>
      <c r="K100" s="94"/>
      <c r="L100" s="30">
        <v>330326</v>
      </c>
      <c r="M100" s="25">
        <v>330326</v>
      </c>
      <c r="N100" s="25"/>
      <c r="O100" s="94"/>
      <c r="P100" s="521"/>
      <c r="Q100" s="75"/>
    </row>
    <row r="101" spans="1:17" s="8" customFormat="1" x14ac:dyDescent="0.3">
      <c r="A101" s="19"/>
      <c r="B101" s="20"/>
      <c r="C101" s="40" t="s">
        <v>551</v>
      </c>
      <c r="D101" s="30"/>
      <c r="E101" s="25"/>
      <c r="F101" s="25"/>
      <c r="G101" s="94"/>
      <c r="H101" s="30">
        <v>924</v>
      </c>
      <c r="I101" s="25">
        <v>924</v>
      </c>
      <c r="J101" s="25"/>
      <c r="K101" s="94"/>
      <c r="L101" s="30">
        <v>924</v>
      </c>
      <c r="M101" s="25">
        <v>924</v>
      </c>
      <c r="N101" s="25"/>
      <c r="O101" s="94"/>
      <c r="P101" s="521"/>
      <c r="Q101" s="75"/>
    </row>
    <row r="102" spans="1:17" s="8" customFormat="1" x14ac:dyDescent="0.3">
      <c r="A102" s="19"/>
      <c r="B102" s="20"/>
      <c r="C102" s="40" t="s">
        <v>71</v>
      </c>
      <c r="D102" s="30">
        <v>230236</v>
      </c>
      <c r="E102" s="25">
        <v>230236</v>
      </c>
      <c r="F102" s="25"/>
      <c r="G102" s="94"/>
      <c r="H102" s="30">
        <v>230671</v>
      </c>
      <c r="I102" s="25">
        <v>230671</v>
      </c>
      <c r="J102" s="25"/>
      <c r="K102" s="94"/>
      <c r="L102" s="30">
        <v>230670</v>
      </c>
      <c r="M102" s="25">
        <v>230670</v>
      </c>
      <c r="N102" s="25"/>
      <c r="O102" s="94"/>
      <c r="P102" s="521"/>
      <c r="Q102" s="75"/>
    </row>
    <row r="103" spans="1:17" s="8" customFormat="1" ht="16.5" customHeight="1" x14ac:dyDescent="0.3">
      <c r="A103" s="19"/>
      <c r="B103" s="20"/>
      <c r="C103" s="40" t="s">
        <v>659</v>
      </c>
      <c r="D103" s="30"/>
      <c r="E103" s="25"/>
      <c r="F103" s="25"/>
      <c r="G103" s="94"/>
      <c r="H103" s="30">
        <v>264</v>
      </c>
      <c r="I103" s="25">
        <v>264</v>
      </c>
      <c r="J103" s="25"/>
      <c r="K103" s="94"/>
      <c r="L103" s="30">
        <v>264</v>
      </c>
      <c r="M103" s="25">
        <v>264</v>
      </c>
      <c r="N103" s="25"/>
      <c r="O103" s="94"/>
      <c r="P103" s="521"/>
      <c r="Q103" s="75"/>
    </row>
    <row r="104" spans="1:17" s="8" customFormat="1" ht="16.5" customHeight="1" x14ac:dyDescent="0.3">
      <c r="A104" s="19"/>
      <c r="B104" s="20"/>
      <c r="C104" s="40" t="s">
        <v>73</v>
      </c>
      <c r="D104" s="30">
        <v>467625</v>
      </c>
      <c r="E104" s="25">
        <v>303848</v>
      </c>
      <c r="F104" s="25">
        <v>163777</v>
      </c>
      <c r="G104" s="94"/>
      <c r="H104" s="30">
        <v>477859</v>
      </c>
      <c r="I104" s="25">
        <v>314082</v>
      </c>
      <c r="J104" s="25">
        <v>163777</v>
      </c>
      <c r="K104" s="94"/>
      <c r="L104" s="30">
        <v>477859</v>
      </c>
      <c r="M104" s="25">
        <v>314082</v>
      </c>
      <c r="N104" s="25">
        <v>163777</v>
      </c>
      <c r="O104" s="94"/>
      <c r="P104" s="521"/>
      <c r="Q104" s="75"/>
    </row>
    <row r="105" spans="1:17" s="8" customFormat="1" ht="16.5" customHeight="1" x14ac:dyDescent="0.3">
      <c r="A105" s="19"/>
      <c r="B105" s="20"/>
      <c r="C105" s="275" t="s">
        <v>552</v>
      </c>
      <c r="D105" s="30"/>
      <c r="E105" s="25"/>
      <c r="F105" s="25"/>
      <c r="G105" s="94"/>
      <c r="H105" s="30">
        <v>54647</v>
      </c>
      <c r="I105" s="25">
        <v>54647</v>
      </c>
      <c r="J105" s="25"/>
      <c r="K105" s="94"/>
      <c r="L105" s="30">
        <v>54648</v>
      </c>
      <c r="M105" s="25">
        <v>54648</v>
      </c>
      <c r="N105" s="25"/>
      <c r="O105" s="94"/>
      <c r="P105" s="521"/>
      <c r="Q105" s="75"/>
    </row>
    <row r="106" spans="1:17" s="8" customFormat="1" ht="16.5" customHeight="1" x14ac:dyDescent="0.3">
      <c r="A106" s="19"/>
      <c r="B106" s="20"/>
      <c r="C106" s="40" t="s">
        <v>72</v>
      </c>
      <c r="D106" s="30">
        <v>22810</v>
      </c>
      <c r="E106" s="25">
        <v>22810</v>
      </c>
      <c r="F106" s="25"/>
      <c r="G106" s="94"/>
      <c r="H106" s="30">
        <v>22810</v>
      </c>
      <c r="I106" s="25">
        <v>22810</v>
      </c>
      <c r="J106" s="25"/>
      <c r="K106" s="94"/>
      <c r="L106" s="30">
        <v>22810</v>
      </c>
      <c r="M106" s="25">
        <v>22810</v>
      </c>
      <c r="N106" s="25"/>
      <c r="O106" s="94"/>
      <c r="P106" s="521"/>
      <c r="Q106" s="75"/>
    </row>
    <row r="107" spans="1:17" s="8" customFormat="1" ht="16.5" customHeight="1" x14ac:dyDescent="0.3">
      <c r="A107" s="19"/>
      <c r="B107" s="20"/>
      <c r="C107" s="40" t="s">
        <v>553</v>
      </c>
      <c r="D107" s="79"/>
      <c r="E107" s="25"/>
      <c r="F107" s="25"/>
      <c r="G107" s="100"/>
      <c r="H107" s="79">
        <v>1801</v>
      </c>
      <c r="I107" s="25">
        <v>1801</v>
      </c>
      <c r="J107" s="25"/>
      <c r="K107" s="100"/>
      <c r="L107" s="79">
        <v>1800</v>
      </c>
      <c r="M107" s="25">
        <v>1800</v>
      </c>
      <c r="N107" s="25"/>
      <c r="O107" s="94"/>
      <c r="P107" s="521"/>
      <c r="Q107" s="75"/>
    </row>
    <row r="108" spans="1:17" s="8" customFormat="1" ht="16.5" customHeight="1" x14ac:dyDescent="0.3">
      <c r="A108" s="19"/>
      <c r="B108" s="20"/>
      <c r="C108" s="40" t="s">
        <v>609</v>
      </c>
      <c r="D108" s="79"/>
      <c r="E108" s="25"/>
      <c r="F108" s="25"/>
      <c r="G108" s="100"/>
      <c r="H108" s="79">
        <v>757</v>
      </c>
      <c r="I108" s="25">
        <v>757</v>
      </c>
      <c r="J108" s="25"/>
      <c r="K108" s="100"/>
      <c r="L108" s="79">
        <v>757</v>
      </c>
      <c r="M108" s="25">
        <v>757</v>
      </c>
      <c r="N108" s="25"/>
      <c r="O108" s="94"/>
      <c r="P108" s="521"/>
      <c r="Q108" s="75"/>
    </row>
    <row r="109" spans="1:17" s="8" customFormat="1" x14ac:dyDescent="0.3">
      <c r="A109" s="19"/>
      <c r="B109" s="20"/>
      <c r="C109" s="58" t="s">
        <v>30</v>
      </c>
      <c r="D109" s="81">
        <f>SUM(D99:D106)</f>
        <v>1050997</v>
      </c>
      <c r="E109" s="35">
        <f>SUM(E99:E106)</f>
        <v>887220</v>
      </c>
      <c r="F109" s="35">
        <f>SUM(F99:F106)</f>
        <v>163777</v>
      </c>
      <c r="G109" s="98">
        <f>SUM(G99:G106)</f>
        <v>0</v>
      </c>
      <c r="H109" s="81">
        <f>SUM(H99:H108)</f>
        <v>1120059</v>
      </c>
      <c r="I109" s="35">
        <f t="shared" ref="I109:K109" si="36">SUM(I99:I108)</f>
        <v>956282</v>
      </c>
      <c r="J109" s="35">
        <f t="shared" si="36"/>
        <v>163777</v>
      </c>
      <c r="K109" s="98">
        <f t="shared" si="36"/>
        <v>0</v>
      </c>
      <c r="L109" s="81">
        <f>SUM(L99:L108)</f>
        <v>1120058</v>
      </c>
      <c r="M109" s="35">
        <f t="shared" ref="M109:O109" si="37">SUM(M99:M108)</f>
        <v>956281</v>
      </c>
      <c r="N109" s="35">
        <f t="shared" si="37"/>
        <v>163777</v>
      </c>
      <c r="O109" s="95">
        <f t="shared" si="37"/>
        <v>0</v>
      </c>
      <c r="P109" s="282"/>
      <c r="Q109" s="75"/>
    </row>
    <row r="110" spans="1:17" s="8" customFormat="1" x14ac:dyDescent="0.3">
      <c r="A110" s="19"/>
      <c r="B110" s="20"/>
      <c r="C110" s="40"/>
      <c r="D110" s="30"/>
      <c r="E110" s="25"/>
      <c r="F110" s="25"/>
      <c r="G110" s="94"/>
      <c r="H110" s="30"/>
      <c r="I110" s="25"/>
      <c r="J110" s="25"/>
      <c r="K110" s="94"/>
      <c r="L110" s="30"/>
      <c r="M110" s="25"/>
      <c r="N110" s="25"/>
      <c r="O110" s="94"/>
      <c r="P110" s="282"/>
      <c r="Q110" s="75"/>
    </row>
    <row r="111" spans="1:17" s="8" customFormat="1" x14ac:dyDescent="0.3">
      <c r="A111" s="19"/>
      <c r="B111" s="20"/>
      <c r="C111" s="40" t="s">
        <v>184</v>
      </c>
      <c r="D111" s="30"/>
      <c r="E111" s="25"/>
      <c r="F111" s="25"/>
      <c r="G111" s="94"/>
      <c r="H111" s="30"/>
      <c r="I111" s="25"/>
      <c r="J111" s="25"/>
      <c r="K111" s="94"/>
      <c r="L111" s="30"/>
      <c r="M111" s="25"/>
      <c r="N111" s="25"/>
      <c r="O111" s="94"/>
      <c r="P111" s="282"/>
      <c r="Q111" s="75"/>
    </row>
    <row r="112" spans="1:17" s="8" customFormat="1" x14ac:dyDescent="0.3">
      <c r="A112" s="19"/>
      <c r="B112" s="20"/>
      <c r="C112" s="40" t="s">
        <v>554</v>
      </c>
      <c r="D112" s="79"/>
      <c r="E112" s="25"/>
      <c r="F112" s="25"/>
      <c r="G112" s="100"/>
      <c r="H112" s="79">
        <v>7058</v>
      </c>
      <c r="I112" s="25">
        <v>7058</v>
      </c>
      <c r="J112" s="25"/>
      <c r="K112" s="100"/>
      <c r="L112" s="79">
        <v>7058</v>
      </c>
      <c r="M112" s="25">
        <v>7058</v>
      </c>
      <c r="N112" s="25"/>
      <c r="O112" s="94"/>
      <c r="P112" s="282"/>
      <c r="Q112" s="75"/>
    </row>
    <row r="113" spans="1:17" s="8" customFormat="1" x14ac:dyDescent="0.3">
      <c r="A113" s="19"/>
      <c r="B113" s="20"/>
      <c r="C113" s="40" t="s">
        <v>555</v>
      </c>
      <c r="D113" s="79"/>
      <c r="E113" s="25"/>
      <c r="F113" s="25"/>
      <c r="G113" s="100"/>
      <c r="H113" s="79">
        <v>3541</v>
      </c>
      <c r="I113" s="25">
        <v>3541</v>
      </c>
      <c r="J113" s="25"/>
      <c r="K113" s="100"/>
      <c r="L113" s="79">
        <v>3541</v>
      </c>
      <c r="M113" s="25">
        <v>3541</v>
      </c>
      <c r="N113" s="25"/>
      <c r="O113" s="94"/>
      <c r="P113" s="521"/>
      <c r="Q113" s="75"/>
    </row>
    <row r="114" spans="1:17" s="8" customFormat="1" ht="28.2" x14ac:dyDescent="0.3">
      <c r="A114" s="19"/>
      <c r="B114" s="20"/>
      <c r="C114" s="40" t="s">
        <v>556</v>
      </c>
      <c r="D114" s="79"/>
      <c r="E114" s="25"/>
      <c r="F114" s="25"/>
      <c r="G114" s="100"/>
      <c r="H114" s="79">
        <v>1964</v>
      </c>
      <c r="I114" s="25">
        <v>1964</v>
      </c>
      <c r="J114" s="25"/>
      <c r="K114" s="100"/>
      <c r="L114" s="79">
        <v>1964</v>
      </c>
      <c r="M114" s="25">
        <v>1964</v>
      </c>
      <c r="N114" s="25"/>
      <c r="O114" s="94"/>
      <c r="P114" s="282"/>
      <c r="Q114" s="75"/>
    </row>
    <row r="115" spans="1:17" s="8" customFormat="1" x14ac:dyDescent="0.3">
      <c r="A115" s="19"/>
      <c r="B115" s="20"/>
      <c r="C115" s="40" t="s">
        <v>660</v>
      </c>
      <c r="D115" s="79"/>
      <c r="E115" s="25"/>
      <c r="F115" s="25"/>
      <c r="G115" s="100"/>
      <c r="H115" s="79">
        <v>11005</v>
      </c>
      <c r="I115" s="25"/>
      <c r="J115" s="25">
        <v>11005</v>
      </c>
      <c r="K115" s="100"/>
      <c r="L115" s="79">
        <v>11005</v>
      </c>
      <c r="M115" s="25"/>
      <c r="N115" s="25">
        <v>11005</v>
      </c>
      <c r="O115" s="94"/>
      <c r="P115" s="282"/>
      <c r="Q115" s="75"/>
    </row>
    <row r="116" spans="1:17" s="8" customFormat="1" x14ac:dyDescent="0.3">
      <c r="A116" s="19"/>
      <c r="B116" s="20"/>
      <c r="C116" s="40" t="s">
        <v>661</v>
      </c>
      <c r="D116" s="79"/>
      <c r="E116" s="25"/>
      <c r="F116" s="25"/>
      <c r="G116" s="100"/>
      <c r="H116" s="79">
        <v>10968</v>
      </c>
      <c r="I116" s="25">
        <v>10968</v>
      </c>
      <c r="J116" s="25"/>
      <c r="K116" s="100"/>
      <c r="L116" s="79">
        <v>10968</v>
      </c>
      <c r="M116" s="25">
        <v>10968</v>
      </c>
      <c r="N116" s="25"/>
      <c r="O116" s="94"/>
      <c r="P116" s="282"/>
      <c r="Q116" s="75"/>
    </row>
    <row r="117" spans="1:17" s="8" customFormat="1" x14ac:dyDescent="0.3">
      <c r="A117" s="19"/>
      <c r="B117" s="20"/>
      <c r="C117" s="71" t="s">
        <v>662</v>
      </c>
      <c r="D117" s="79"/>
      <c r="E117" s="25"/>
      <c r="F117" s="25"/>
      <c r="G117" s="100"/>
      <c r="H117" s="79">
        <v>16780</v>
      </c>
      <c r="I117" s="25">
        <v>16780</v>
      </c>
      <c r="J117" s="25"/>
      <c r="K117" s="100"/>
      <c r="L117" s="79">
        <v>16780</v>
      </c>
      <c r="M117" s="25">
        <v>16780</v>
      </c>
      <c r="N117" s="25"/>
      <c r="O117" s="94"/>
      <c r="P117" s="521"/>
      <c r="Q117" s="75"/>
    </row>
    <row r="118" spans="1:17" s="8" customFormat="1" x14ac:dyDescent="0.3">
      <c r="A118" s="19"/>
      <c r="B118" s="20"/>
      <c r="C118" s="40"/>
      <c r="D118" s="79"/>
      <c r="E118" s="25"/>
      <c r="F118" s="25"/>
      <c r="G118" s="100"/>
      <c r="H118" s="79"/>
      <c r="I118" s="25"/>
      <c r="J118" s="25"/>
      <c r="K118" s="100"/>
      <c r="L118" s="79"/>
      <c r="M118" s="25"/>
      <c r="N118" s="25"/>
      <c r="O118" s="94"/>
      <c r="P118" s="282"/>
      <c r="Q118" s="75"/>
    </row>
    <row r="119" spans="1:17" s="8" customFormat="1" x14ac:dyDescent="0.3">
      <c r="A119" s="19"/>
      <c r="B119" s="20"/>
      <c r="C119" s="58" t="s">
        <v>30</v>
      </c>
      <c r="D119" s="81">
        <v>0</v>
      </c>
      <c r="E119" s="35">
        <v>0</v>
      </c>
      <c r="F119" s="35">
        <v>0</v>
      </c>
      <c r="G119" s="98">
        <v>0</v>
      </c>
      <c r="H119" s="81">
        <f t="shared" ref="H119:K119" si="38">SUM(H112:H118)</f>
        <v>51316</v>
      </c>
      <c r="I119" s="35">
        <f t="shared" si="38"/>
        <v>40311</v>
      </c>
      <c r="J119" s="35">
        <f t="shared" si="38"/>
        <v>11005</v>
      </c>
      <c r="K119" s="98">
        <f t="shared" si="38"/>
        <v>0</v>
      </c>
      <c r="L119" s="81">
        <f t="shared" ref="L119:O119" si="39">SUM(L112:L118)</f>
        <v>51316</v>
      </c>
      <c r="M119" s="35">
        <f t="shared" si="39"/>
        <v>40311</v>
      </c>
      <c r="N119" s="35">
        <f t="shared" si="39"/>
        <v>11005</v>
      </c>
      <c r="O119" s="95">
        <f t="shared" si="39"/>
        <v>0</v>
      </c>
      <c r="P119" s="282"/>
      <c r="Q119" s="75"/>
    </row>
    <row r="120" spans="1:17" s="8" customFormat="1" x14ac:dyDescent="0.3">
      <c r="A120" s="19"/>
      <c r="B120" s="20"/>
      <c r="C120" s="58"/>
      <c r="D120" s="34"/>
      <c r="E120" s="35"/>
      <c r="F120" s="35"/>
      <c r="G120" s="95"/>
      <c r="H120" s="34"/>
      <c r="I120" s="35"/>
      <c r="J120" s="35"/>
      <c r="K120" s="95"/>
      <c r="L120" s="34"/>
      <c r="M120" s="35"/>
      <c r="N120" s="35"/>
      <c r="O120" s="95"/>
      <c r="P120" s="282"/>
      <c r="Q120" s="75"/>
    </row>
    <row r="121" spans="1:17" s="8" customFormat="1" x14ac:dyDescent="0.3">
      <c r="A121" s="19"/>
      <c r="B121" s="20"/>
      <c r="C121" s="40" t="s">
        <v>185</v>
      </c>
      <c r="D121" s="30"/>
      <c r="E121" s="25"/>
      <c r="F121" s="25"/>
      <c r="G121" s="94"/>
      <c r="H121" s="30"/>
      <c r="I121" s="25"/>
      <c r="J121" s="25"/>
      <c r="K121" s="94"/>
      <c r="L121" s="30"/>
      <c r="M121" s="25"/>
      <c r="N121" s="25"/>
      <c r="O121" s="94"/>
      <c r="P121" s="282"/>
      <c r="Q121" s="75"/>
    </row>
    <row r="122" spans="1:17" s="8" customFormat="1" x14ac:dyDescent="0.3">
      <c r="A122" s="19"/>
      <c r="B122" s="20"/>
      <c r="C122" s="71" t="s">
        <v>663</v>
      </c>
      <c r="D122" s="79"/>
      <c r="E122" s="25"/>
      <c r="F122" s="25"/>
      <c r="G122" s="100"/>
      <c r="H122" s="79">
        <v>268</v>
      </c>
      <c r="I122" s="25">
        <v>268</v>
      </c>
      <c r="J122" s="25"/>
      <c r="K122" s="100"/>
      <c r="L122" s="79">
        <v>268</v>
      </c>
      <c r="M122" s="25">
        <v>268</v>
      </c>
      <c r="N122" s="25"/>
      <c r="O122" s="94"/>
      <c r="P122" s="521"/>
      <c r="Q122" s="75"/>
    </row>
    <row r="123" spans="1:17" s="8" customFormat="1" x14ac:dyDescent="0.3">
      <c r="A123" s="19"/>
      <c r="B123" s="20"/>
      <c r="C123" s="40" t="s">
        <v>664</v>
      </c>
      <c r="D123" s="79"/>
      <c r="E123" s="25"/>
      <c r="F123" s="25"/>
      <c r="G123" s="100"/>
      <c r="H123" s="79">
        <v>2000</v>
      </c>
      <c r="I123" s="25">
        <v>2000</v>
      </c>
      <c r="J123" s="25"/>
      <c r="K123" s="100"/>
      <c r="L123" s="79">
        <v>2000</v>
      </c>
      <c r="M123" s="25">
        <v>2000</v>
      </c>
      <c r="N123" s="25"/>
      <c r="O123" s="94"/>
      <c r="P123" s="282"/>
      <c r="Q123" s="75"/>
    </row>
    <row r="124" spans="1:17" s="8" customFormat="1" x14ac:dyDescent="0.3">
      <c r="A124" s="19"/>
      <c r="B124" s="20"/>
      <c r="C124" s="40"/>
      <c r="D124" s="79"/>
      <c r="E124" s="25"/>
      <c r="F124" s="25"/>
      <c r="G124" s="100"/>
      <c r="H124" s="79"/>
      <c r="I124" s="25"/>
      <c r="J124" s="25"/>
      <c r="K124" s="100"/>
      <c r="L124" s="79"/>
      <c r="M124" s="25"/>
      <c r="N124" s="25"/>
      <c r="O124" s="94"/>
      <c r="P124" s="282"/>
      <c r="Q124" s="75"/>
    </row>
    <row r="125" spans="1:17" s="8" customFormat="1" x14ac:dyDescent="0.3">
      <c r="A125" s="19"/>
      <c r="B125" s="20"/>
      <c r="C125" s="58" t="s">
        <v>30</v>
      </c>
      <c r="D125" s="81">
        <v>0</v>
      </c>
      <c r="E125" s="35">
        <v>0</v>
      </c>
      <c r="F125" s="35">
        <v>0</v>
      </c>
      <c r="G125" s="98">
        <v>0</v>
      </c>
      <c r="H125" s="81">
        <f>SUM(H122:H124)</f>
        <v>2268</v>
      </c>
      <c r="I125" s="35">
        <f t="shared" ref="I125:K125" si="40">SUM(I122:I124)</f>
        <v>2268</v>
      </c>
      <c r="J125" s="35">
        <f t="shared" si="40"/>
        <v>0</v>
      </c>
      <c r="K125" s="98">
        <f t="shared" si="40"/>
        <v>0</v>
      </c>
      <c r="L125" s="81">
        <f>SUM(L122:L124)</f>
        <v>2268</v>
      </c>
      <c r="M125" s="35">
        <f t="shared" ref="M125:O125" si="41">SUM(M122:M124)</f>
        <v>2268</v>
      </c>
      <c r="N125" s="35">
        <f t="shared" si="41"/>
        <v>0</v>
      </c>
      <c r="O125" s="95">
        <f t="shared" si="41"/>
        <v>0</v>
      </c>
      <c r="P125" s="5"/>
      <c r="Q125" s="75"/>
    </row>
    <row r="126" spans="1:17" s="8" customFormat="1" x14ac:dyDescent="0.3">
      <c r="A126" s="19"/>
      <c r="B126" s="20"/>
      <c r="C126" s="58"/>
      <c r="D126" s="81"/>
      <c r="E126" s="35"/>
      <c r="F126" s="35"/>
      <c r="G126" s="98"/>
      <c r="H126" s="81"/>
      <c r="I126" s="35"/>
      <c r="J126" s="35"/>
      <c r="K126" s="98"/>
      <c r="L126" s="81"/>
      <c r="M126" s="35"/>
      <c r="N126" s="35"/>
      <c r="O126" s="95"/>
      <c r="P126" s="5"/>
      <c r="Q126" s="75"/>
    </row>
    <row r="127" spans="1:17" s="8" customFormat="1" x14ac:dyDescent="0.3">
      <c r="A127" s="19"/>
      <c r="B127" s="20"/>
      <c r="C127" s="40" t="s">
        <v>195</v>
      </c>
      <c r="D127" s="81"/>
      <c r="E127" s="35"/>
      <c r="F127" s="35"/>
      <c r="G127" s="98"/>
      <c r="H127" s="81"/>
      <c r="I127" s="35"/>
      <c r="J127" s="35"/>
      <c r="K127" s="98"/>
      <c r="L127" s="81"/>
      <c r="M127" s="35"/>
      <c r="N127" s="35"/>
      <c r="O127" s="95"/>
      <c r="P127" s="5"/>
      <c r="Q127" s="75"/>
    </row>
    <row r="128" spans="1:17" s="8" customFormat="1" x14ac:dyDescent="0.3">
      <c r="A128" s="19"/>
      <c r="B128" s="20"/>
      <c r="C128" s="40" t="s">
        <v>610</v>
      </c>
      <c r="D128" s="81"/>
      <c r="E128" s="35"/>
      <c r="F128" s="35"/>
      <c r="G128" s="98"/>
      <c r="H128" s="79">
        <v>2511</v>
      </c>
      <c r="I128" s="25">
        <v>2511</v>
      </c>
      <c r="J128" s="35"/>
      <c r="K128" s="98"/>
      <c r="L128" s="79">
        <v>2511</v>
      </c>
      <c r="M128" s="25">
        <v>2511</v>
      </c>
      <c r="N128" s="35"/>
      <c r="O128" s="95"/>
      <c r="P128" s="5"/>
      <c r="Q128" s="75"/>
    </row>
    <row r="129" spans="1:17" s="17" customFormat="1" x14ac:dyDescent="0.3">
      <c r="A129" s="31"/>
      <c r="B129" s="32"/>
      <c r="C129" s="58" t="s">
        <v>30</v>
      </c>
      <c r="D129" s="81">
        <v>0</v>
      </c>
      <c r="E129" s="35">
        <v>0</v>
      </c>
      <c r="F129" s="35">
        <v>0</v>
      </c>
      <c r="G129" s="98">
        <v>0</v>
      </c>
      <c r="H129" s="81">
        <f>SUM(H128)</f>
        <v>2511</v>
      </c>
      <c r="I129" s="35">
        <f>SUM(I128)</f>
        <v>2511</v>
      </c>
      <c r="J129" s="35">
        <f t="shared" ref="J129:K129" si="42">SUM(J128)</f>
        <v>0</v>
      </c>
      <c r="K129" s="98">
        <f t="shared" si="42"/>
        <v>0</v>
      </c>
      <c r="L129" s="81">
        <f>SUM(L128)</f>
        <v>2511</v>
      </c>
      <c r="M129" s="35">
        <f>SUM(M128)</f>
        <v>2511</v>
      </c>
      <c r="N129" s="35">
        <f t="shared" ref="N129:O129" si="43">SUM(N128)</f>
        <v>0</v>
      </c>
      <c r="O129" s="95">
        <f t="shared" si="43"/>
        <v>0</v>
      </c>
      <c r="P129" s="517"/>
      <c r="Q129" s="281"/>
    </row>
    <row r="130" spans="1:17" s="8" customFormat="1" x14ac:dyDescent="0.3">
      <c r="A130" s="19"/>
      <c r="B130" s="20"/>
      <c r="C130" s="58"/>
      <c r="D130" s="34"/>
      <c r="E130" s="35"/>
      <c r="F130" s="35"/>
      <c r="G130" s="95"/>
      <c r="H130" s="34"/>
      <c r="I130" s="35"/>
      <c r="J130" s="35"/>
      <c r="K130" s="95"/>
      <c r="L130" s="34"/>
      <c r="M130" s="35"/>
      <c r="N130" s="35"/>
      <c r="O130" s="95"/>
      <c r="P130" s="5"/>
      <c r="Q130" s="75"/>
    </row>
    <row r="131" spans="1:17" s="8" customFormat="1" x14ac:dyDescent="0.3">
      <c r="A131" s="19"/>
      <c r="B131" s="20"/>
      <c r="C131" s="59" t="s">
        <v>43</v>
      </c>
      <c r="D131" s="155">
        <f>SUM(D109,D119,D125)</f>
        <v>1050997</v>
      </c>
      <c r="E131" s="68">
        <f>SUM(E109,E119,E125)</f>
        <v>887220</v>
      </c>
      <c r="F131" s="68">
        <f>SUM(F109,F119,F125)</f>
        <v>163777</v>
      </c>
      <c r="G131" s="231">
        <f>SUM(G109,G119,G125)</f>
        <v>0</v>
      </c>
      <c r="H131" s="155">
        <f t="shared" ref="H131:K131" si="44">SUM(H109,H119,H125,H129)</f>
        <v>1176154</v>
      </c>
      <c r="I131" s="68">
        <f t="shared" si="44"/>
        <v>1001372</v>
      </c>
      <c r="J131" s="68">
        <f t="shared" si="44"/>
        <v>174782</v>
      </c>
      <c r="K131" s="231">
        <f t="shared" si="44"/>
        <v>0</v>
      </c>
      <c r="L131" s="155">
        <f t="shared" ref="L131:O131" si="45">SUM(L109,L119,L125,L129)</f>
        <v>1176153</v>
      </c>
      <c r="M131" s="68">
        <f t="shared" si="45"/>
        <v>1001371</v>
      </c>
      <c r="N131" s="68">
        <f t="shared" si="45"/>
        <v>174782</v>
      </c>
      <c r="O131" s="112">
        <f t="shared" si="45"/>
        <v>0</v>
      </c>
      <c r="P131" s="5"/>
      <c r="Q131" s="75"/>
    </row>
    <row r="132" spans="1:17" s="8" customFormat="1" x14ac:dyDescent="0.3">
      <c r="A132" s="19"/>
      <c r="B132" s="20"/>
      <c r="C132" s="40"/>
      <c r="D132" s="85"/>
      <c r="E132" s="64"/>
      <c r="F132" s="64"/>
      <c r="G132" s="110"/>
      <c r="H132" s="85"/>
      <c r="I132" s="64"/>
      <c r="J132" s="64"/>
      <c r="K132" s="110"/>
      <c r="L132" s="85"/>
      <c r="M132" s="64"/>
      <c r="N132" s="64"/>
      <c r="O132" s="110"/>
      <c r="P132" s="5"/>
      <c r="Q132" s="75"/>
    </row>
    <row r="133" spans="1:17" s="8" customFormat="1" x14ac:dyDescent="0.3">
      <c r="A133" s="19"/>
      <c r="B133" s="20" t="s">
        <v>11</v>
      </c>
      <c r="C133" s="40" t="s">
        <v>84</v>
      </c>
      <c r="D133" s="85"/>
      <c r="E133" s="64"/>
      <c r="F133" s="64"/>
      <c r="G133" s="110"/>
      <c r="H133" s="85"/>
      <c r="I133" s="64"/>
      <c r="J133" s="64"/>
      <c r="K133" s="110"/>
      <c r="L133" s="85"/>
      <c r="M133" s="64"/>
      <c r="N133" s="64"/>
      <c r="O133" s="110"/>
      <c r="P133" s="5"/>
      <c r="Q133" s="75"/>
    </row>
    <row r="134" spans="1:17" s="8" customFormat="1" x14ac:dyDescent="0.3">
      <c r="A134" s="19"/>
      <c r="B134" s="20"/>
      <c r="C134" s="40" t="s">
        <v>17</v>
      </c>
      <c r="D134" s="74"/>
      <c r="E134" s="48"/>
      <c r="F134" s="48"/>
      <c r="G134" s="101"/>
      <c r="H134" s="74"/>
      <c r="I134" s="48"/>
      <c r="J134" s="48"/>
      <c r="K134" s="101"/>
      <c r="L134" s="74"/>
      <c r="M134" s="48"/>
      <c r="N134" s="48"/>
      <c r="O134" s="101"/>
      <c r="P134" s="5"/>
      <c r="Q134" s="75"/>
    </row>
    <row r="135" spans="1:17" s="8" customFormat="1" x14ac:dyDescent="0.3">
      <c r="A135" s="19"/>
      <c r="B135" s="20"/>
      <c r="C135" s="154" t="s">
        <v>399</v>
      </c>
      <c r="D135" s="74">
        <v>142669</v>
      </c>
      <c r="E135" s="48">
        <v>142669</v>
      </c>
      <c r="F135" s="48"/>
      <c r="G135" s="101"/>
      <c r="H135" s="74">
        <v>254438</v>
      </c>
      <c r="I135" s="48">
        <v>254438</v>
      </c>
      <c r="J135" s="48"/>
      <c r="K135" s="101"/>
      <c r="L135" s="74">
        <v>32543</v>
      </c>
      <c r="M135" s="48">
        <v>32543</v>
      </c>
      <c r="N135" s="48"/>
      <c r="O135" s="101"/>
      <c r="P135" s="5"/>
      <c r="Q135" s="75"/>
    </row>
    <row r="136" spans="1:17" s="8" customFormat="1" x14ac:dyDescent="0.3">
      <c r="A136" s="19"/>
      <c r="B136" s="20"/>
      <c r="C136" s="154" t="s">
        <v>400</v>
      </c>
      <c r="D136" s="74">
        <v>88291</v>
      </c>
      <c r="E136" s="48">
        <v>88291</v>
      </c>
      <c r="F136" s="48"/>
      <c r="G136" s="101"/>
      <c r="H136" s="74">
        <v>88291</v>
      </c>
      <c r="I136" s="48">
        <v>88291</v>
      </c>
      <c r="J136" s="48"/>
      <c r="K136" s="101"/>
      <c r="L136" s="74">
        <v>73576</v>
      </c>
      <c r="M136" s="48">
        <v>73576</v>
      </c>
      <c r="N136" s="48"/>
      <c r="O136" s="101"/>
      <c r="P136" s="5"/>
      <c r="Q136" s="75"/>
    </row>
    <row r="137" spans="1:17" s="8" customFormat="1" x14ac:dyDescent="0.3">
      <c r="A137" s="19"/>
      <c r="B137" s="20"/>
      <c r="C137" s="154" t="s">
        <v>401</v>
      </c>
      <c r="D137" s="74">
        <v>19743</v>
      </c>
      <c r="E137" s="48">
        <v>19743</v>
      </c>
      <c r="F137" s="48"/>
      <c r="G137" s="101"/>
      <c r="H137" s="74">
        <v>19743</v>
      </c>
      <c r="I137" s="48">
        <v>19743</v>
      </c>
      <c r="J137" s="48"/>
      <c r="K137" s="101"/>
      <c r="L137" s="74">
        <v>21294</v>
      </c>
      <c r="M137" s="48">
        <v>21294</v>
      </c>
      <c r="N137" s="48"/>
      <c r="O137" s="101"/>
      <c r="P137" s="5"/>
      <c r="Q137" s="75"/>
    </row>
    <row r="138" spans="1:17" s="8" customFormat="1" x14ac:dyDescent="0.3">
      <c r="A138" s="19"/>
      <c r="B138" s="20"/>
      <c r="C138" s="154" t="s">
        <v>402</v>
      </c>
      <c r="D138" s="74">
        <v>3105</v>
      </c>
      <c r="E138" s="48">
        <v>3105</v>
      </c>
      <c r="F138" s="48"/>
      <c r="G138" s="101"/>
      <c r="H138" s="74">
        <v>3105</v>
      </c>
      <c r="I138" s="48">
        <v>3105</v>
      </c>
      <c r="J138" s="48"/>
      <c r="K138" s="101"/>
      <c r="L138" s="74">
        <v>3105</v>
      </c>
      <c r="M138" s="48">
        <v>3105</v>
      </c>
      <c r="N138" s="48"/>
      <c r="O138" s="101"/>
      <c r="P138" s="5"/>
      <c r="Q138" s="75"/>
    </row>
    <row r="139" spans="1:17" s="8" customFormat="1" x14ac:dyDescent="0.3">
      <c r="A139" s="19"/>
      <c r="B139" s="20"/>
      <c r="C139" s="40" t="s">
        <v>136</v>
      </c>
      <c r="D139" s="74"/>
      <c r="E139" s="48"/>
      <c r="F139" s="48"/>
      <c r="G139" s="101"/>
      <c r="H139" s="74"/>
      <c r="I139" s="48"/>
      <c r="J139" s="48"/>
      <c r="K139" s="101"/>
      <c r="L139" s="74"/>
      <c r="M139" s="48"/>
      <c r="N139" s="48"/>
      <c r="O139" s="101"/>
      <c r="P139" s="5"/>
      <c r="Q139" s="75"/>
    </row>
    <row r="140" spans="1:17" s="8" customFormat="1" x14ac:dyDescent="0.3">
      <c r="A140" s="19"/>
      <c r="B140" s="20"/>
      <c r="C140" s="40" t="s">
        <v>137</v>
      </c>
      <c r="D140" s="74"/>
      <c r="E140" s="48"/>
      <c r="F140" s="48"/>
      <c r="G140" s="101"/>
      <c r="H140" s="74"/>
      <c r="I140" s="48"/>
      <c r="J140" s="48"/>
      <c r="K140" s="101"/>
      <c r="L140" s="74"/>
      <c r="M140" s="48"/>
      <c r="N140" s="48"/>
      <c r="O140" s="101"/>
      <c r="P140" s="5"/>
      <c r="Q140" s="75"/>
    </row>
    <row r="141" spans="1:17" s="8" customFormat="1" x14ac:dyDescent="0.3">
      <c r="A141" s="19"/>
      <c r="B141" s="20"/>
      <c r="C141" s="154" t="s">
        <v>138</v>
      </c>
      <c r="D141" s="74">
        <v>27944</v>
      </c>
      <c r="E141" s="48">
        <v>27944</v>
      </c>
      <c r="F141" s="48"/>
      <c r="G141" s="101"/>
      <c r="H141" s="74">
        <v>27944</v>
      </c>
      <c r="I141" s="48">
        <v>27944</v>
      </c>
      <c r="J141" s="48"/>
      <c r="K141" s="101"/>
      <c r="L141" s="74">
        <v>24942</v>
      </c>
      <c r="M141" s="48">
        <v>24942</v>
      </c>
      <c r="N141" s="48"/>
      <c r="O141" s="101"/>
      <c r="P141" s="5"/>
      <c r="Q141" s="75"/>
    </row>
    <row r="142" spans="1:17" s="8" customFormat="1" x14ac:dyDescent="0.3">
      <c r="A142" s="19"/>
      <c r="B142" s="20"/>
      <c r="C142" s="154" t="s">
        <v>139</v>
      </c>
      <c r="D142" s="74">
        <v>53630</v>
      </c>
      <c r="E142" s="48">
        <v>53630</v>
      </c>
      <c r="F142" s="48"/>
      <c r="G142" s="101"/>
      <c r="H142" s="74">
        <v>53630</v>
      </c>
      <c r="I142" s="48">
        <v>53630</v>
      </c>
      <c r="J142" s="48"/>
      <c r="K142" s="101"/>
      <c r="L142" s="74">
        <v>50931</v>
      </c>
      <c r="M142" s="48">
        <v>50931</v>
      </c>
      <c r="N142" s="48"/>
      <c r="O142" s="101"/>
      <c r="P142" s="5"/>
      <c r="Q142" s="75"/>
    </row>
    <row r="143" spans="1:17" s="8" customFormat="1" x14ac:dyDescent="0.3">
      <c r="A143" s="19"/>
      <c r="B143" s="20"/>
      <c r="C143" s="154" t="s">
        <v>557</v>
      </c>
      <c r="D143" s="74"/>
      <c r="E143" s="48"/>
      <c r="F143" s="48"/>
      <c r="G143" s="101"/>
      <c r="H143" s="74">
        <v>109000</v>
      </c>
      <c r="I143" s="48">
        <v>109000</v>
      </c>
      <c r="J143" s="48"/>
      <c r="K143" s="101"/>
      <c r="L143" s="74">
        <v>109000</v>
      </c>
      <c r="M143" s="48">
        <v>109000</v>
      </c>
      <c r="N143" s="48"/>
      <c r="O143" s="101"/>
      <c r="P143" s="282"/>
      <c r="Q143" s="75"/>
    </row>
    <row r="144" spans="1:17" s="8" customFormat="1" x14ac:dyDescent="0.3">
      <c r="A144" s="19"/>
      <c r="B144" s="20"/>
      <c r="C144" s="154"/>
      <c r="D144" s="74"/>
      <c r="E144" s="48"/>
      <c r="F144" s="48"/>
      <c r="G144" s="101"/>
      <c r="H144" s="74"/>
      <c r="I144" s="48"/>
      <c r="J144" s="48"/>
      <c r="K144" s="101"/>
      <c r="L144" s="74"/>
      <c r="M144" s="48"/>
      <c r="N144" s="48"/>
      <c r="O144" s="101"/>
      <c r="P144" s="5"/>
      <c r="Q144" s="75"/>
    </row>
    <row r="145" spans="1:17" s="8" customFormat="1" x14ac:dyDescent="0.3">
      <c r="A145" s="19"/>
      <c r="B145" s="20"/>
      <c r="C145" s="59" t="s">
        <v>44</v>
      </c>
      <c r="D145" s="86">
        <f t="shared" ref="D145:G145" si="46">SUM(D134:D142)</f>
        <v>335382</v>
      </c>
      <c r="E145" s="68">
        <f t="shared" si="46"/>
        <v>335382</v>
      </c>
      <c r="F145" s="68">
        <f t="shared" si="46"/>
        <v>0</v>
      </c>
      <c r="G145" s="112">
        <f t="shared" si="46"/>
        <v>0</v>
      </c>
      <c r="H145" s="86">
        <f>SUM(H134:H143)</f>
        <v>556151</v>
      </c>
      <c r="I145" s="68">
        <f>SUM(I134:I143)</f>
        <v>556151</v>
      </c>
      <c r="J145" s="68">
        <f t="shared" ref="J145:K145" si="47">SUM(J134:J142)</f>
        <v>0</v>
      </c>
      <c r="K145" s="112">
        <f t="shared" si="47"/>
        <v>0</v>
      </c>
      <c r="L145" s="86">
        <f>SUM(L134:L143)</f>
        <v>315391</v>
      </c>
      <c r="M145" s="68">
        <f>SUM(M134:M143)</f>
        <v>315391</v>
      </c>
      <c r="N145" s="68">
        <f t="shared" ref="N145:O145" si="48">SUM(N134:N142)</f>
        <v>0</v>
      </c>
      <c r="O145" s="112">
        <f t="shared" si="48"/>
        <v>0</v>
      </c>
      <c r="P145" s="282"/>
      <c r="Q145" s="75"/>
    </row>
    <row r="146" spans="1:17" s="8" customFormat="1" x14ac:dyDescent="0.3">
      <c r="A146" s="19"/>
      <c r="B146" s="20"/>
      <c r="C146" s="40"/>
      <c r="D146" s="85"/>
      <c r="E146" s="64"/>
      <c r="F146" s="64"/>
      <c r="G146" s="110"/>
      <c r="H146" s="85"/>
      <c r="I146" s="64"/>
      <c r="J146" s="64"/>
      <c r="K146" s="110"/>
      <c r="L146" s="85"/>
      <c r="M146" s="64"/>
      <c r="N146" s="64"/>
      <c r="O146" s="110"/>
      <c r="P146" s="282"/>
      <c r="Q146" s="75"/>
    </row>
    <row r="147" spans="1:17" s="8" customFormat="1" x14ac:dyDescent="0.3">
      <c r="A147" s="19"/>
      <c r="B147" s="20" t="s">
        <v>18</v>
      </c>
      <c r="C147" s="40" t="s">
        <v>40</v>
      </c>
      <c r="D147" s="74"/>
      <c r="E147" s="48"/>
      <c r="F147" s="48"/>
      <c r="G147" s="101"/>
      <c r="H147" s="74"/>
      <c r="I147" s="48"/>
      <c r="J147" s="48"/>
      <c r="K147" s="101"/>
      <c r="L147" s="74"/>
      <c r="M147" s="48"/>
      <c r="N147" s="48"/>
      <c r="O147" s="101"/>
      <c r="P147" s="282"/>
      <c r="Q147" s="75"/>
    </row>
    <row r="148" spans="1:17" s="8" customFormat="1" x14ac:dyDescent="0.3">
      <c r="A148" s="19"/>
      <c r="B148" s="20"/>
      <c r="C148" s="40" t="s">
        <v>65</v>
      </c>
      <c r="D148" s="74"/>
      <c r="E148" s="48"/>
      <c r="F148" s="48"/>
      <c r="G148" s="101"/>
      <c r="H148" s="74"/>
      <c r="I148" s="48"/>
      <c r="J148" s="48"/>
      <c r="K148" s="101"/>
      <c r="L148" s="74"/>
      <c r="M148" s="48"/>
      <c r="N148" s="48"/>
      <c r="O148" s="101"/>
      <c r="P148" s="282"/>
      <c r="Q148" s="75"/>
    </row>
    <row r="149" spans="1:17" s="8" customFormat="1" ht="28.2" x14ac:dyDescent="0.3">
      <c r="A149" s="19"/>
      <c r="B149" s="20"/>
      <c r="C149" s="40" t="s">
        <v>433</v>
      </c>
      <c r="D149" s="74">
        <v>44039</v>
      </c>
      <c r="E149" s="48">
        <v>44039</v>
      </c>
      <c r="F149" s="48"/>
      <c r="G149" s="101"/>
      <c r="H149" s="74">
        <v>44039</v>
      </c>
      <c r="I149" s="48">
        <v>44039</v>
      </c>
      <c r="J149" s="48"/>
      <c r="K149" s="101"/>
      <c r="L149" s="74">
        <v>43959</v>
      </c>
      <c r="M149" s="48">
        <v>43959</v>
      </c>
      <c r="N149" s="48"/>
      <c r="O149" s="101"/>
      <c r="P149" s="282"/>
      <c r="Q149" s="75"/>
    </row>
    <row r="150" spans="1:17" s="17" customFormat="1" x14ac:dyDescent="0.3">
      <c r="A150" s="36"/>
      <c r="B150" s="20"/>
      <c r="C150" s="40" t="s">
        <v>403</v>
      </c>
      <c r="D150" s="74">
        <v>6245</v>
      </c>
      <c r="E150" s="48"/>
      <c r="F150" s="48">
        <v>6245</v>
      </c>
      <c r="G150" s="101"/>
      <c r="H150" s="74">
        <v>6245</v>
      </c>
      <c r="I150" s="48"/>
      <c r="J150" s="48">
        <v>6245</v>
      </c>
      <c r="K150" s="101"/>
      <c r="L150" s="74">
        <v>6245</v>
      </c>
      <c r="M150" s="48"/>
      <c r="N150" s="48">
        <v>6245</v>
      </c>
      <c r="O150" s="101"/>
      <c r="P150" s="521"/>
      <c r="Q150" s="75"/>
    </row>
    <row r="151" spans="1:17" s="17" customFormat="1" x14ac:dyDescent="0.3">
      <c r="A151" s="36"/>
      <c r="B151" s="20"/>
      <c r="C151" s="40" t="s">
        <v>404</v>
      </c>
      <c r="D151" s="80">
        <v>650</v>
      </c>
      <c r="E151" s="48">
        <v>650</v>
      </c>
      <c r="F151" s="48"/>
      <c r="G151" s="102"/>
      <c r="H151" s="80">
        <v>650</v>
      </c>
      <c r="I151" s="48">
        <v>650</v>
      </c>
      <c r="J151" s="48"/>
      <c r="K151" s="102"/>
      <c r="L151" s="80">
        <v>626</v>
      </c>
      <c r="M151" s="48">
        <v>626</v>
      </c>
      <c r="N151" s="48"/>
      <c r="O151" s="101"/>
      <c r="P151" s="282"/>
      <c r="Q151" s="75"/>
    </row>
    <row r="152" spans="1:17" s="17" customFormat="1" x14ac:dyDescent="0.3">
      <c r="A152" s="36"/>
      <c r="B152" s="20"/>
      <c r="C152" s="40" t="s">
        <v>140</v>
      </c>
      <c r="D152" s="74"/>
      <c r="E152" s="48"/>
      <c r="F152" s="48"/>
      <c r="G152" s="101"/>
      <c r="H152" s="74"/>
      <c r="I152" s="48"/>
      <c r="J152" s="48"/>
      <c r="K152" s="101"/>
      <c r="L152" s="74"/>
      <c r="M152" s="48"/>
      <c r="N152" s="48"/>
      <c r="O152" s="101"/>
      <c r="P152" s="523"/>
      <c r="Q152" s="281"/>
    </row>
    <row r="153" spans="1:17" s="17" customFormat="1" ht="28.2" x14ac:dyDescent="0.3">
      <c r="A153" s="36"/>
      <c r="B153" s="20"/>
      <c r="C153" s="40" t="s">
        <v>141</v>
      </c>
      <c r="D153" s="74">
        <v>8690</v>
      </c>
      <c r="E153" s="48">
        <v>8690</v>
      </c>
      <c r="F153" s="48"/>
      <c r="G153" s="101"/>
      <c r="H153" s="74">
        <v>7613</v>
      </c>
      <c r="I153" s="48">
        <v>7613</v>
      </c>
      <c r="J153" s="48"/>
      <c r="K153" s="101"/>
      <c r="L153" s="74">
        <v>7613</v>
      </c>
      <c r="M153" s="48">
        <v>7613</v>
      </c>
      <c r="N153" s="48"/>
      <c r="O153" s="101"/>
      <c r="P153" s="282"/>
      <c r="Q153" s="75"/>
    </row>
    <row r="154" spans="1:17" s="17" customFormat="1" ht="28.2" x14ac:dyDescent="0.3">
      <c r="A154" s="36"/>
      <c r="B154" s="20"/>
      <c r="C154" s="40" t="s">
        <v>142</v>
      </c>
      <c r="D154" s="74">
        <v>1781</v>
      </c>
      <c r="E154" s="48">
        <v>1781</v>
      </c>
      <c r="F154" s="48"/>
      <c r="G154" s="101"/>
      <c r="H154" s="74">
        <v>1560</v>
      </c>
      <c r="I154" s="48">
        <v>1560</v>
      </c>
      <c r="J154" s="48"/>
      <c r="K154" s="101"/>
      <c r="L154" s="74">
        <v>1560</v>
      </c>
      <c r="M154" s="48">
        <v>1560</v>
      </c>
      <c r="N154" s="48"/>
      <c r="O154" s="101"/>
      <c r="P154" s="282"/>
      <c r="Q154" s="75"/>
    </row>
    <row r="155" spans="1:17" s="17" customFormat="1" ht="28.2" x14ac:dyDescent="0.3">
      <c r="A155" s="36"/>
      <c r="B155" s="20"/>
      <c r="C155" s="40" t="s">
        <v>143</v>
      </c>
      <c r="D155" s="74">
        <v>1629</v>
      </c>
      <c r="E155" s="48">
        <v>1629</v>
      </c>
      <c r="F155" s="48"/>
      <c r="G155" s="101"/>
      <c r="H155" s="74">
        <v>1427</v>
      </c>
      <c r="I155" s="48">
        <v>1427</v>
      </c>
      <c r="J155" s="48"/>
      <c r="K155" s="101"/>
      <c r="L155" s="74">
        <v>1462</v>
      </c>
      <c r="M155" s="48">
        <v>1462</v>
      </c>
      <c r="N155" s="48"/>
      <c r="O155" s="101"/>
      <c r="P155" s="282"/>
      <c r="Q155" s="75"/>
    </row>
    <row r="156" spans="1:17" s="17" customFormat="1" x14ac:dyDescent="0.3">
      <c r="A156" s="36"/>
      <c r="B156" s="20"/>
      <c r="C156" s="71" t="s">
        <v>144</v>
      </c>
      <c r="D156" s="74">
        <v>16904</v>
      </c>
      <c r="E156" s="48">
        <v>16904</v>
      </c>
      <c r="F156" s="48"/>
      <c r="G156" s="101"/>
      <c r="H156" s="74">
        <v>16904</v>
      </c>
      <c r="I156" s="48">
        <v>16904</v>
      </c>
      <c r="J156" s="48"/>
      <c r="K156" s="101"/>
      <c r="L156" s="74">
        <v>8860</v>
      </c>
      <c r="M156" s="48">
        <v>8860</v>
      </c>
      <c r="N156" s="48"/>
      <c r="O156" s="101"/>
      <c r="P156" s="5"/>
      <c r="Q156" s="75"/>
    </row>
    <row r="157" spans="1:17" s="17" customFormat="1" x14ac:dyDescent="0.3">
      <c r="A157" s="36"/>
      <c r="B157" s="20"/>
      <c r="C157" s="40" t="s">
        <v>145</v>
      </c>
      <c r="D157" s="74">
        <v>100</v>
      </c>
      <c r="E157" s="48"/>
      <c r="F157" s="48"/>
      <c r="G157" s="101">
        <v>100</v>
      </c>
      <c r="H157" s="74">
        <v>100</v>
      </c>
      <c r="I157" s="48"/>
      <c r="J157" s="48"/>
      <c r="K157" s="101">
        <v>100</v>
      </c>
      <c r="L157" s="74">
        <v>0</v>
      </c>
      <c r="M157" s="48"/>
      <c r="N157" s="48"/>
      <c r="O157" s="101">
        <v>0</v>
      </c>
      <c r="P157" s="517"/>
      <c r="Q157" s="281"/>
    </row>
    <row r="158" spans="1:17" s="17" customFormat="1" x14ac:dyDescent="0.3">
      <c r="A158" s="36"/>
      <c r="B158" s="20"/>
      <c r="C158" s="40" t="s">
        <v>405</v>
      </c>
      <c r="D158" s="80">
        <v>5072</v>
      </c>
      <c r="E158" s="48"/>
      <c r="F158" s="48">
        <v>5072</v>
      </c>
      <c r="G158" s="102"/>
      <c r="H158" s="80">
        <v>5072</v>
      </c>
      <c r="I158" s="48"/>
      <c r="J158" s="48">
        <v>5072</v>
      </c>
      <c r="K158" s="102"/>
      <c r="L158" s="80">
        <v>3047</v>
      </c>
      <c r="M158" s="48"/>
      <c r="N158" s="48">
        <v>3047</v>
      </c>
      <c r="O158" s="101"/>
      <c r="P158" s="5"/>
      <c r="Q158" s="75"/>
    </row>
    <row r="159" spans="1:17" s="17" customFormat="1" ht="28.2" x14ac:dyDescent="0.3">
      <c r="A159" s="36"/>
      <c r="B159" s="20"/>
      <c r="C159" s="40" t="s">
        <v>611</v>
      </c>
      <c r="D159" s="80"/>
      <c r="E159" s="48"/>
      <c r="F159" s="48"/>
      <c r="G159" s="102"/>
      <c r="H159" s="80">
        <v>78367</v>
      </c>
      <c r="I159" s="48">
        <v>78367</v>
      </c>
      <c r="J159" s="48"/>
      <c r="K159" s="102"/>
      <c r="L159" s="80">
        <v>78366</v>
      </c>
      <c r="M159" s="48">
        <v>78366</v>
      </c>
      <c r="N159" s="48"/>
      <c r="O159" s="101"/>
      <c r="P159" s="5"/>
      <c r="Q159" s="75"/>
    </row>
    <row r="160" spans="1:17" s="17" customFormat="1" ht="28.2" x14ac:dyDescent="0.3">
      <c r="A160" s="36"/>
      <c r="B160" s="20"/>
      <c r="C160" s="40" t="s">
        <v>612</v>
      </c>
      <c r="D160" s="80"/>
      <c r="E160" s="48"/>
      <c r="F160" s="48"/>
      <c r="G160" s="102"/>
      <c r="H160" s="80">
        <v>41934</v>
      </c>
      <c r="I160" s="48">
        <v>41934</v>
      </c>
      <c r="J160" s="48"/>
      <c r="K160" s="102"/>
      <c r="L160" s="80">
        <v>62571</v>
      </c>
      <c r="M160" s="48">
        <v>62571</v>
      </c>
      <c r="N160" s="48"/>
      <c r="O160" s="101"/>
      <c r="P160" s="5"/>
      <c r="Q160" s="75"/>
    </row>
    <row r="161" spans="1:18" s="17" customFormat="1" ht="42" x14ac:dyDescent="0.3">
      <c r="A161" s="36"/>
      <c r="B161" s="20"/>
      <c r="C161" s="40" t="s">
        <v>613</v>
      </c>
      <c r="D161" s="80"/>
      <c r="E161" s="48"/>
      <c r="F161" s="48"/>
      <c r="G161" s="102"/>
      <c r="H161" s="80">
        <v>2021</v>
      </c>
      <c r="I161" s="48">
        <v>2021</v>
      </c>
      <c r="J161" s="48"/>
      <c r="K161" s="102"/>
      <c r="L161" s="80">
        <v>0</v>
      </c>
      <c r="M161" s="48">
        <v>0</v>
      </c>
      <c r="N161" s="48"/>
      <c r="O161" s="101"/>
      <c r="P161" s="523"/>
      <c r="Q161" s="281"/>
    </row>
    <row r="162" spans="1:18" s="17" customFormat="1" x14ac:dyDescent="0.3">
      <c r="A162" s="36"/>
      <c r="B162" s="20"/>
      <c r="C162" s="40" t="s">
        <v>665</v>
      </c>
      <c r="D162" s="80"/>
      <c r="E162" s="48"/>
      <c r="F162" s="48"/>
      <c r="G162" s="102"/>
      <c r="H162" s="80">
        <v>215</v>
      </c>
      <c r="I162" s="48">
        <v>215</v>
      </c>
      <c r="J162" s="48"/>
      <c r="K162" s="102"/>
      <c r="L162" s="80">
        <v>187</v>
      </c>
      <c r="M162" s="48">
        <v>187</v>
      </c>
      <c r="N162" s="48"/>
      <c r="O162" s="101"/>
      <c r="P162" s="282"/>
      <c r="Q162" s="75"/>
    </row>
    <row r="163" spans="1:18" s="17" customFormat="1" x14ac:dyDescent="0.3">
      <c r="A163" s="36"/>
      <c r="B163" s="20"/>
      <c r="C163" s="40" t="s">
        <v>666</v>
      </c>
      <c r="D163" s="80"/>
      <c r="E163" s="48"/>
      <c r="F163" s="48"/>
      <c r="G163" s="102"/>
      <c r="H163" s="80">
        <v>4768</v>
      </c>
      <c r="I163" s="48"/>
      <c r="J163" s="48"/>
      <c r="K163" s="102">
        <v>4768</v>
      </c>
      <c r="L163" s="80">
        <v>4768</v>
      </c>
      <c r="M163" s="48"/>
      <c r="N163" s="48"/>
      <c r="O163" s="101">
        <v>4768</v>
      </c>
      <c r="P163" s="282"/>
      <c r="Q163" s="75"/>
    </row>
    <row r="164" spans="1:18" s="17" customFormat="1" x14ac:dyDescent="0.3">
      <c r="A164" s="36"/>
      <c r="B164" s="20"/>
      <c r="C164" s="40" t="s">
        <v>1901</v>
      </c>
      <c r="D164" s="80"/>
      <c r="E164" s="48"/>
      <c r="F164" s="48"/>
      <c r="G164" s="102"/>
      <c r="H164" s="80"/>
      <c r="I164" s="48"/>
      <c r="J164" s="48"/>
      <c r="K164" s="102"/>
      <c r="L164" s="80">
        <v>4989</v>
      </c>
      <c r="M164" s="48">
        <v>4989</v>
      </c>
      <c r="N164" s="48"/>
      <c r="O164" s="101"/>
      <c r="P164" s="521"/>
      <c r="Q164" s="75"/>
    </row>
    <row r="165" spans="1:18" s="17" customFormat="1" x14ac:dyDescent="0.3">
      <c r="A165" s="36"/>
      <c r="B165" s="20"/>
      <c r="C165" s="40" t="s">
        <v>1902</v>
      </c>
      <c r="D165" s="80"/>
      <c r="E165" s="48"/>
      <c r="F165" s="48"/>
      <c r="G165" s="102"/>
      <c r="H165" s="80"/>
      <c r="I165" s="48"/>
      <c r="J165" s="48"/>
      <c r="K165" s="102"/>
      <c r="L165" s="80">
        <v>120</v>
      </c>
      <c r="M165" s="48">
        <v>120</v>
      </c>
      <c r="N165" s="48"/>
      <c r="O165" s="101"/>
      <c r="P165" s="521"/>
      <c r="Q165" s="75"/>
    </row>
    <row r="166" spans="1:18" s="17" customFormat="1" x14ac:dyDescent="0.3">
      <c r="A166" s="36"/>
      <c r="B166" s="20"/>
      <c r="C166" s="40" t="s">
        <v>1903</v>
      </c>
      <c r="D166" s="80"/>
      <c r="E166" s="48"/>
      <c r="F166" s="48"/>
      <c r="G166" s="102"/>
      <c r="H166" s="80"/>
      <c r="I166" s="48"/>
      <c r="J166" s="48"/>
      <c r="K166" s="102"/>
      <c r="L166" s="80">
        <v>1306</v>
      </c>
      <c r="M166" s="48">
        <v>1306</v>
      </c>
      <c r="N166" s="48"/>
      <c r="O166" s="101"/>
      <c r="P166" s="521"/>
      <c r="Q166" s="75"/>
      <c r="R166" s="8"/>
    </row>
    <row r="167" spans="1:18" s="17" customFormat="1" x14ac:dyDescent="0.3">
      <c r="A167" s="36"/>
      <c r="B167" s="20"/>
      <c r="C167" s="40" t="s">
        <v>1904</v>
      </c>
      <c r="D167" s="80"/>
      <c r="E167" s="48"/>
      <c r="F167" s="48"/>
      <c r="G167" s="102"/>
      <c r="H167" s="80"/>
      <c r="I167" s="48"/>
      <c r="J167" s="48"/>
      <c r="K167" s="102"/>
      <c r="L167" s="80">
        <v>404</v>
      </c>
      <c r="M167" s="48">
        <v>404</v>
      </c>
      <c r="N167" s="48"/>
      <c r="O167" s="101"/>
      <c r="P167" s="521"/>
      <c r="Q167" s="75"/>
      <c r="R167" s="8"/>
    </row>
    <row r="168" spans="1:18" s="17" customFormat="1" x14ac:dyDescent="0.3">
      <c r="A168" s="36"/>
      <c r="B168" s="20"/>
      <c r="C168" s="40" t="s">
        <v>1905</v>
      </c>
      <c r="D168" s="80"/>
      <c r="E168" s="48"/>
      <c r="F168" s="48"/>
      <c r="G168" s="102"/>
      <c r="H168" s="80"/>
      <c r="I168" s="48"/>
      <c r="J168" s="48"/>
      <c r="K168" s="102"/>
      <c r="L168" s="80">
        <v>692</v>
      </c>
      <c r="M168" s="48"/>
      <c r="N168" s="48">
        <v>692</v>
      </c>
      <c r="O168" s="101"/>
      <c r="P168" s="521"/>
      <c r="Q168" s="75"/>
      <c r="R168" s="8"/>
    </row>
    <row r="169" spans="1:18" s="17" customFormat="1" x14ac:dyDescent="0.3">
      <c r="A169" s="36"/>
      <c r="B169" s="20"/>
      <c r="C169" s="58" t="s">
        <v>30</v>
      </c>
      <c r="D169" s="81">
        <f t="shared" ref="D169:G169" si="49">SUM(D149:D158)</f>
        <v>85110</v>
      </c>
      <c r="E169" s="35">
        <f t="shared" si="49"/>
        <v>73693</v>
      </c>
      <c r="F169" s="35">
        <f t="shared" si="49"/>
        <v>11317</v>
      </c>
      <c r="G169" s="98">
        <f t="shared" si="49"/>
        <v>100</v>
      </c>
      <c r="H169" s="81">
        <f>SUM(H149:H163)</f>
        <v>210915</v>
      </c>
      <c r="I169" s="35">
        <f t="shared" ref="I169:K169" si="50">SUM(I149:I163)</f>
        <v>194730</v>
      </c>
      <c r="J169" s="35">
        <f t="shared" si="50"/>
        <v>11317</v>
      </c>
      <c r="K169" s="98">
        <f t="shared" si="50"/>
        <v>4868</v>
      </c>
      <c r="L169" s="81">
        <f>SUM(L149:L168)</f>
        <v>226775</v>
      </c>
      <c r="M169" s="35">
        <f t="shared" ref="M169:O169" si="51">SUM(M149:M168)</f>
        <v>212023</v>
      </c>
      <c r="N169" s="35">
        <f t="shared" si="51"/>
        <v>9984</v>
      </c>
      <c r="O169" s="95">
        <f t="shared" si="51"/>
        <v>4768</v>
      </c>
      <c r="P169" s="523"/>
      <c r="Q169" s="281"/>
    </row>
    <row r="170" spans="1:18" s="17" customFormat="1" x14ac:dyDescent="0.3">
      <c r="A170" s="36"/>
      <c r="B170" s="32"/>
      <c r="C170" s="58"/>
      <c r="D170" s="87"/>
      <c r="E170" s="63"/>
      <c r="F170" s="63"/>
      <c r="G170" s="113"/>
      <c r="H170" s="87"/>
      <c r="I170" s="63"/>
      <c r="J170" s="63"/>
      <c r="K170" s="113"/>
      <c r="L170" s="87"/>
      <c r="M170" s="63"/>
      <c r="N170" s="63"/>
      <c r="O170" s="113"/>
      <c r="P170" s="523"/>
      <c r="Q170" s="281"/>
    </row>
    <row r="171" spans="1:18" s="17" customFormat="1" x14ac:dyDescent="0.3">
      <c r="A171" s="36"/>
      <c r="C171" s="40" t="s">
        <v>94</v>
      </c>
      <c r="D171" s="74"/>
      <c r="E171" s="48"/>
      <c r="F171" s="48"/>
      <c r="G171" s="101"/>
      <c r="H171" s="74"/>
      <c r="I171" s="48"/>
      <c r="J171" s="48"/>
      <c r="K171" s="101"/>
      <c r="L171" s="74"/>
      <c r="M171" s="48"/>
      <c r="N171" s="48"/>
      <c r="O171" s="101"/>
      <c r="P171" s="523"/>
      <c r="Q171" s="281"/>
    </row>
    <row r="172" spans="1:18" s="18" customFormat="1" ht="28.2" x14ac:dyDescent="0.3">
      <c r="A172" s="19"/>
      <c r="B172" s="32"/>
      <c r="C172" s="40" t="s">
        <v>406</v>
      </c>
      <c r="D172" s="79">
        <v>1434</v>
      </c>
      <c r="E172" s="25">
        <v>1434</v>
      </c>
      <c r="F172" s="25"/>
      <c r="G172" s="100"/>
      <c r="H172" s="79">
        <v>1434</v>
      </c>
      <c r="I172" s="25">
        <v>1434</v>
      </c>
      <c r="J172" s="25"/>
      <c r="K172" s="100"/>
      <c r="L172" s="79">
        <v>0</v>
      </c>
      <c r="M172" s="25">
        <v>0</v>
      </c>
      <c r="N172" s="25"/>
      <c r="O172" s="94"/>
      <c r="P172" s="524"/>
      <c r="Q172" s="290"/>
    </row>
    <row r="173" spans="1:18" s="18" customFormat="1" ht="48.75" customHeight="1" x14ac:dyDescent="0.3">
      <c r="A173" s="19"/>
      <c r="B173" s="32"/>
      <c r="C173" s="40" t="s">
        <v>407</v>
      </c>
      <c r="D173" s="79">
        <v>345</v>
      </c>
      <c r="E173" s="25">
        <v>345</v>
      </c>
      <c r="F173" s="25"/>
      <c r="G173" s="100"/>
      <c r="H173" s="79">
        <v>345</v>
      </c>
      <c r="I173" s="25">
        <v>345</v>
      </c>
      <c r="J173" s="25"/>
      <c r="K173" s="100"/>
      <c r="L173" s="79">
        <v>466</v>
      </c>
      <c r="M173" s="25">
        <v>466</v>
      </c>
      <c r="N173" s="25"/>
      <c r="O173" s="94"/>
      <c r="P173" s="521"/>
      <c r="Q173" s="75"/>
    </row>
    <row r="174" spans="1:18" s="18" customFormat="1" x14ac:dyDescent="0.3">
      <c r="A174" s="19"/>
      <c r="B174" s="32"/>
      <c r="C174" s="40" t="s">
        <v>558</v>
      </c>
      <c r="D174" s="79"/>
      <c r="E174" s="25"/>
      <c r="F174" s="25"/>
      <c r="G174" s="100"/>
      <c r="H174" s="79">
        <v>833</v>
      </c>
      <c r="I174" s="25">
        <v>833</v>
      </c>
      <c r="J174" s="25"/>
      <c r="K174" s="100"/>
      <c r="L174" s="79">
        <v>833</v>
      </c>
      <c r="M174" s="25">
        <v>833</v>
      </c>
      <c r="N174" s="25"/>
      <c r="O174" s="94"/>
      <c r="P174" s="521"/>
      <c r="Q174" s="75"/>
    </row>
    <row r="175" spans="1:18" s="18" customFormat="1" ht="28.2" x14ac:dyDescent="0.3">
      <c r="A175" s="19"/>
      <c r="B175" s="32"/>
      <c r="C175" s="40" t="s">
        <v>614</v>
      </c>
      <c r="D175" s="79"/>
      <c r="E175" s="25"/>
      <c r="F175" s="25"/>
      <c r="G175" s="100"/>
      <c r="H175" s="79">
        <v>183274</v>
      </c>
      <c r="I175" s="25">
        <v>183274</v>
      </c>
      <c r="J175" s="25"/>
      <c r="K175" s="100"/>
      <c r="L175" s="79">
        <v>183273</v>
      </c>
      <c r="M175" s="25">
        <v>183273</v>
      </c>
      <c r="N175" s="25"/>
      <c r="O175" s="94"/>
      <c r="P175" s="282"/>
      <c r="Q175" s="75"/>
    </row>
    <row r="176" spans="1:18" s="18" customFormat="1" ht="28.2" x14ac:dyDescent="0.3">
      <c r="A176" s="19"/>
      <c r="B176" s="32"/>
      <c r="C176" s="40" t="s">
        <v>615</v>
      </c>
      <c r="D176" s="79"/>
      <c r="E176" s="25"/>
      <c r="F176" s="25"/>
      <c r="G176" s="100"/>
      <c r="H176" s="79">
        <v>4000</v>
      </c>
      <c r="I176" s="25">
        <v>4000</v>
      </c>
      <c r="J176" s="25"/>
      <c r="K176" s="100"/>
      <c r="L176" s="79">
        <v>4000</v>
      </c>
      <c r="M176" s="25">
        <v>4000</v>
      </c>
      <c r="N176" s="25"/>
      <c r="O176" s="94"/>
      <c r="P176" s="282"/>
      <c r="Q176" s="75"/>
    </row>
    <row r="177" spans="1:17" s="18" customFormat="1" x14ac:dyDescent="0.3">
      <c r="A177" s="19"/>
      <c r="B177" s="32"/>
      <c r="C177" s="40" t="s">
        <v>616</v>
      </c>
      <c r="D177" s="79"/>
      <c r="E177" s="25"/>
      <c r="F177" s="25"/>
      <c r="G177" s="100"/>
      <c r="H177" s="79">
        <v>1314</v>
      </c>
      <c r="I177" s="25">
        <v>1314</v>
      </c>
      <c r="J177" s="25"/>
      <c r="K177" s="100"/>
      <c r="L177" s="79">
        <v>1314</v>
      </c>
      <c r="M177" s="25">
        <v>1314</v>
      </c>
      <c r="N177" s="25"/>
      <c r="O177" s="94"/>
      <c r="P177" s="282"/>
      <c r="Q177" s="75"/>
    </row>
    <row r="178" spans="1:17" s="17" customFormat="1" x14ac:dyDescent="0.3">
      <c r="A178" s="19"/>
      <c r="B178" s="32"/>
      <c r="C178" s="58" t="s">
        <v>30</v>
      </c>
      <c r="D178" s="84">
        <f t="shared" ref="D178:G178" si="52">SUM(D171:D173)</f>
        <v>1779</v>
      </c>
      <c r="E178" s="67">
        <f t="shared" si="52"/>
        <v>1779</v>
      </c>
      <c r="F178" s="67">
        <f t="shared" si="52"/>
        <v>0</v>
      </c>
      <c r="G178" s="111">
        <f t="shared" si="52"/>
        <v>0</v>
      </c>
      <c r="H178" s="91">
        <f>SUM(H171:H177)</f>
        <v>191200</v>
      </c>
      <c r="I178" s="67">
        <f t="shared" ref="I178:K178" si="53">SUM(I171:I177)</f>
        <v>191200</v>
      </c>
      <c r="J178" s="67">
        <f t="shared" si="53"/>
        <v>0</v>
      </c>
      <c r="K178" s="109">
        <f t="shared" si="53"/>
        <v>0</v>
      </c>
      <c r="L178" s="91">
        <f>SUM(L171:L177)</f>
        <v>189886</v>
      </c>
      <c r="M178" s="67">
        <f t="shared" ref="M178:O178" si="54">SUM(M171:M177)</f>
        <v>189886</v>
      </c>
      <c r="N178" s="67">
        <f t="shared" si="54"/>
        <v>0</v>
      </c>
      <c r="O178" s="111">
        <f t="shared" si="54"/>
        <v>0</v>
      </c>
      <c r="P178" s="517"/>
      <c r="Q178" s="281"/>
    </row>
    <row r="179" spans="1:17" s="8" customFormat="1" x14ac:dyDescent="0.3">
      <c r="A179" s="36"/>
      <c r="B179" s="32"/>
      <c r="C179" s="58"/>
      <c r="D179" s="84"/>
      <c r="E179" s="67"/>
      <c r="F179" s="67"/>
      <c r="G179" s="111"/>
      <c r="H179" s="84"/>
      <c r="I179" s="67"/>
      <c r="J179" s="67"/>
      <c r="K179" s="111"/>
      <c r="L179" s="84"/>
      <c r="M179" s="67"/>
      <c r="N179" s="67"/>
      <c r="O179" s="111"/>
      <c r="P179" s="5"/>
      <c r="Q179" s="75"/>
    </row>
    <row r="180" spans="1:17" s="8" customFormat="1" x14ac:dyDescent="0.3">
      <c r="A180" s="36"/>
      <c r="B180" s="32"/>
      <c r="C180" s="59" t="s">
        <v>64</v>
      </c>
      <c r="D180" s="86">
        <f t="shared" ref="D180:K180" si="55">D169+D178</f>
        <v>86889</v>
      </c>
      <c r="E180" s="68">
        <f t="shared" si="55"/>
        <v>75472</v>
      </c>
      <c r="F180" s="68">
        <f t="shared" si="55"/>
        <v>11317</v>
      </c>
      <c r="G180" s="112">
        <f t="shared" si="55"/>
        <v>100</v>
      </c>
      <c r="H180" s="86">
        <f t="shared" si="55"/>
        <v>402115</v>
      </c>
      <c r="I180" s="68">
        <f t="shared" si="55"/>
        <v>385930</v>
      </c>
      <c r="J180" s="68">
        <f t="shared" si="55"/>
        <v>11317</v>
      </c>
      <c r="K180" s="112">
        <f t="shared" si="55"/>
        <v>4868</v>
      </c>
      <c r="L180" s="86">
        <f t="shared" ref="L180:O180" si="56">L169+L178</f>
        <v>416661</v>
      </c>
      <c r="M180" s="68">
        <f t="shared" si="56"/>
        <v>401909</v>
      </c>
      <c r="N180" s="68">
        <f t="shared" si="56"/>
        <v>9984</v>
      </c>
      <c r="O180" s="112">
        <f t="shared" si="56"/>
        <v>4768</v>
      </c>
      <c r="P180" s="5"/>
      <c r="Q180" s="75"/>
    </row>
    <row r="181" spans="1:17" s="8" customFormat="1" x14ac:dyDescent="0.3">
      <c r="A181" s="36"/>
      <c r="B181" s="32"/>
      <c r="C181" s="59"/>
      <c r="D181" s="88"/>
      <c r="E181" s="65"/>
      <c r="F181" s="65"/>
      <c r="G181" s="114"/>
      <c r="H181" s="88"/>
      <c r="I181" s="65"/>
      <c r="J181" s="65"/>
      <c r="K181" s="114"/>
      <c r="L181" s="88"/>
      <c r="M181" s="65"/>
      <c r="N181" s="65"/>
      <c r="O181" s="114"/>
      <c r="P181" s="5"/>
      <c r="Q181" s="75"/>
    </row>
    <row r="182" spans="1:17" s="8" customFormat="1" x14ac:dyDescent="0.3">
      <c r="A182" s="36"/>
      <c r="B182" s="20" t="s">
        <v>23</v>
      </c>
      <c r="C182" s="40" t="s">
        <v>68</v>
      </c>
      <c r="D182" s="85"/>
      <c r="E182" s="64"/>
      <c r="F182" s="64"/>
      <c r="G182" s="110"/>
      <c r="H182" s="85"/>
      <c r="I182" s="64"/>
      <c r="J182" s="64"/>
      <c r="K182" s="110"/>
      <c r="L182" s="85"/>
      <c r="M182" s="64"/>
      <c r="N182" s="64"/>
      <c r="O182" s="110"/>
      <c r="P182" s="5"/>
      <c r="Q182" s="75"/>
    </row>
    <row r="183" spans="1:17" s="8" customFormat="1" x14ac:dyDescent="0.3">
      <c r="A183" s="36"/>
      <c r="B183" s="38"/>
      <c r="C183" s="40" t="s">
        <v>91</v>
      </c>
      <c r="D183" s="85"/>
      <c r="E183" s="64"/>
      <c r="F183" s="64"/>
      <c r="G183" s="110"/>
      <c r="H183" s="85"/>
      <c r="I183" s="64"/>
      <c r="J183" s="64"/>
      <c r="K183" s="110"/>
      <c r="L183" s="85"/>
      <c r="M183" s="64"/>
      <c r="N183" s="64"/>
      <c r="O183" s="110"/>
      <c r="P183" s="5"/>
      <c r="Q183" s="75"/>
    </row>
    <row r="184" spans="1:17" s="8" customFormat="1" x14ac:dyDescent="0.3">
      <c r="A184" s="36"/>
      <c r="B184" s="38"/>
      <c r="C184" s="40" t="s">
        <v>1906</v>
      </c>
      <c r="D184" s="56"/>
      <c r="E184" s="64"/>
      <c r="F184" s="64"/>
      <c r="G184" s="291"/>
      <c r="H184" s="56"/>
      <c r="I184" s="64"/>
      <c r="J184" s="64"/>
      <c r="K184" s="291"/>
      <c r="L184" s="80">
        <v>1000</v>
      </c>
      <c r="M184" s="48"/>
      <c r="N184" s="48">
        <v>1000</v>
      </c>
      <c r="O184" s="101"/>
      <c r="P184" s="5"/>
      <c r="Q184" s="75"/>
    </row>
    <row r="185" spans="1:17" s="18" customFormat="1" x14ac:dyDescent="0.3">
      <c r="A185" s="92"/>
      <c r="B185" s="32"/>
      <c r="C185" s="58" t="s">
        <v>30</v>
      </c>
      <c r="D185" s="91">
        <v>0</v>
      </c>
      <c r="E185" s="67">
        <v>0</v>
      </c>
      <c r="F185" s="67">
        <v>0</v>
      </c>
      <c r="G185" s="109">
        <v>0</v>
      </c>
      <c r="H185" s="91">
        <v>0</v>
      </c>
      <c r="I185" s="67">
        <v>0</v>
      </c>
      <c r="J185" s="67">
        <v>0</v>
      </c>
      <c r="K185" s="109">
        <v>0</v>
      </c>
      <c r="L185" s="91">
        <f>SUM(L184)</f>
        <v>1000</v>
      </c>
      <c r="M185" s="67">
        <f t="shared" ref="M185:O185" si="57">SUM(M184)</f>
        <v>0</v>
      </c>
      <c r="N185" s="67">
        <f t="shared" si="57"/>
        <v>1000</v>
      </c>
      <c r="O185" s="111">
        <f t="shared" si="57"/>
        <v>0</v>
      </c>
      <c r="P185" s="525"/>
      <c r="Q185" s="290"/>
    </row>
    <row r="186" spans="1:17" s="16" customFormat="1" x14ac:dyDescent="0.3">
      <c r="A186" s="22"/>
      <c r="B186" s="20"/>
      <c r="C186" s="40"/>
      <c r="D186" s="85"/>
      <c r="E186" s="64"/>
      <c r="F186" s="64"/>
      <c r="G186" s="110"/>
      <c r="H186" s="85"/>
      <c r="I186" s="64"/>
      <c r="J186" s="64"/>
      <c r="K186" s="110"/>
      <c r="L186" s="85"/>
      <c r="M186" s="64"/>
      <c r="N186" s="64"/>
      <c r="O186" s="110"/>
      <c r="P186" s="519"/>
      <c r="Q186" s="289"/>
    </row>
    <row r="187" spans="1:17" s="16" customFormat="1" x14ac:dyDescent="0.3">
      <c r="A187" s="22"/>
      <c r="B187" s="20"/>
      <c r="C187" s="40" t="s">
        <v>92</v>
      </c>
      <c r="D187" s="85"/>
      <c r="E187" s="64"/>
      <c r="F187" s="64"/>
      <c r="G187" s="110"/>
      <c r="H187" s="85"/>
      <c r="I187" s="64"/>
      <c r="J187" s="64"/>
      <c r="K187" s="110"/>
      <c r="L187" s="85"/>
      <c r="M187" s="64"/>
      <c r="N187" s="64"/>
      <c r="O187" s="110"/>
      <c r="P187" s="526"/>
      <c r="Q187" s="289"/>
    </row>
    <row r="188" spans="1:17" s="16" customFormat="1" x14ac:dyDescent="0.3">
      <c r="A188" s="19"/>
      <c r="B188" s="38"/>
      <c r="C188" s="40" t="s">
        <v>408</v>
      </c>
      <c r="D188" s="74">
        <v>2000</v>
      </c>
      <c r="E188" s="48">
        <v>2000</v>
      </c>
      <c r="F188" s="48"/>
      <c r="G188" s="101"/>
      <c r="H188" s="74">
        <v>2000</v>
      </c>
      <c r="I188" s="48">
        <v>2000</v>
      </c>
      <c r="J188" s="48"/>
      <c r="K188" s="101"/>
      <c r="L188" s="74">
        <v>532</v>
      </c>
      <c r="M188" s="48">
        <v>532</v>
      </c>
      <c r="N188" s="48"/>
      <c r="O188" s="101"/>
      <c r="P188" s="522"/>
      <c r="Q188" s="75"/>
    </row>
    <row r="189" spans="1:17" s="16" customFormat="1" x14ac:dyDescent="0.3">
      <c r="A189" s="19"/>
      <c r="B189" s="23"/>
      <c r="C189" s="58" t="s">
        <v>30</v>
      </c>
      <c r="D189" s="84">
        <f t="shared" ref="D189:K189" si="58">SUM(D188:D188)</f>
        <v>2000</v>
      </c>
      <c r="E189" s="67">
        <f t="shared" si="58"/>
        <v>2000</v>
      </c>
      <c r="F189" s="67">
        <f t="shared" si="58"/>
        <v>0</v>
      </c>
      <c r="G189" s="111">
        <f t="shared" si="58"/>
        <v>0</v>
      </c>
      <c r="H189" s="84">
        <f t="shared" si="58"/>
        <v>2000</v>
      </c>
      <c r="I189" s="67">
        <f t="shared" si="58"/>
        <v>2000</v>
      </c>
      <c r="J189" s="67">
        <f t="shared" si="58"/>
        <v>0</v>
      </c>
      <c r="K189" s="111">
        <f t="shared" si="58"/>
        <v>0</v>
      </c>
      <c r="L189" s="84">
        <f t="shared" ref="L189:O189" si="59">SUM(L188:L188)</f>
        <v>532</v>
      </c>
      <c r="M189" s="67">
        <f t="shared" si="59"/>
        <v>532</v>
      </c>
      <c r="N189" s="67">
        <f t="shared" si="59"/>
        <v>0</v>
      </c>
      <c r="O189" s="111">
        <f t="shared" si="59"/>
        <v>0</v>
      </c>
      <c r="P189" s="526"/>
      <c r="Q189" s="289"/>
    </row>
    <row r="190" spans="1:17" s="16" customFormat="1" x14ac:dyDescent="0.3">
      <c r="A190" s="19"/>
      <c r="B190" s="23"/>
      <c r="C190" s="58"/>
      <c r="D190" s="84"/>
      <c r="E190" s="67"/>
      <c r="F190" s="67"/>
      <c r="G190" s="111"/>
      <c r="H190" s="84"/>
      <c r="I190" s="67"/>
      <c r="J190" s="67"/>
      <c r="K190" s="111"/>
      <c r="L190" s="84"/>
      <c r="M190" s="67"/>
      <c r="N190" s="67"/>
      <c r="O190" s="111"/>
      <c r="P190" s="526"/>
      <c r="Q190" s="289"/>
    </row>
    <row r="191" spans="1:17" s="16" customFormat="1" x14ac:dyDescent="0.3">
      <c r="A191" s="19"/>
      <c r="B191" s="23"/>
      <c r="C191" s="59" t="s">
        <v>79</v>
      </c>
      <c r="D191" s="86">
        <f t="shared" ref="D191:K191" si="60">D185+D189</f>
        <v>2000</v>
      </c>
      <c r="E191" s="68">
        <f t="shared" si="60"/>
        <v>2000</v>
      </c>
      <c r="F191" s="68">
        <f t="shared" si="60"/>
        <v>0</v>
      </c>
      <c r="G191" s="112">
        <f t="shared" si="60"/>
        <v>0</v>
      </c>
      <c r="H191" s="86">
        <f t="shared" si="60"/>
        <v>2000</v>
      </c>
      <c r="I191" s="68">
        <f t="shared" si="60"/>
        <v>2000</v>
      </c>
      <c r="J191" s="68">
        <f t="shared" si="60"/>
        <v>0</v>
      </c>
      <c r="K191" s="112">
        <f t="shared" si="60"/>
        <v>0</v>
      </c>
      <c r="L191" s="86">
        <f t="shared" ref="L191:O191" si="61">L185+L189</f>
        <v>1532</v>
      </c>
      <c r="M191" s="68">
        <f t="shared" si="61"/>
        <v>532</v>
      </c>
      <c r="N191" s="68">
        <f t="shared" si="61"/>
        <v>1000</v>
      </c>
      <c r="O191" s="112">
        <f t="shared" si="61"/>
        <v>0</v>
      </c>
      <c r="P191" s="526"/>
      <c r="Q191" s="289"/>
    </row>
    <row r="192" spans="1:17" s="16" customFormat="1" x14ac:dyDescent="0.3">
      <c r="A192" s="19"/>
      <c r="B192" s="23"/>
      <c r="C192" s="58"/>
      <c r="D192" s="87"/>
      <c r="E192" s="63"/>
      <c r="F192" s="63"/>
      <c r="G192" s="113"/>
      <c r="H192" s="87"/>
      <c r="I192" s="63"/>
      <c r="J192" s="63"/>
      <c r="K192" s="113"/>
      <c r="L192" s="87"/>
      <c r="M192" s="63"/>
      <c r="N192" s="63"/>
      <c r="O192" s="113"/>
      <c r="P192" s="526"/>
      <c r="Q192" s="289"/>
    </row>
    <row r="193" spans="1:17" s="16" customFormat="1" x14ac:dyDescent="0.3">
      <c r="A193" s="19"/>
      <c r="B193" s="20" t="s">
        <v>25</v>
      </c>
      <c r="C193" s="40" t="s">
        <v>3</v>
      </c>
      <c r="D193" s="74"/>
      <c r="E193" s="48"/>
      <c r="F193" s="48"/>
      <c r="G193" s="101"/>
      <c r="H193" s="74"/>
      <c r="I193" s="48"/>
      <c r="J193" s="48"/>
      <c r="K193" s="101"/>
      <c r="L193" s="74"/>
      <c r="M193" s="48"/>
      <c r="N193" s="48"/>
      <c r="O193" s="101"/>
      <c r="P193" s="526"/>
      <c r="Q193" s="289"/>
    </row>
    <row r="194" spans="1:17" s="16" customFormat="1" x14ac:dyDescent="0.3">
      <c r="A194" s="19"/>
      <c r="B194" s="23"/>
      <c r="C194" s="40" t="s">
        <v>75</v>
      </c>
      <c r="D194" s="74"/>
      <c r="E194" s="48"/>
      <c r="F194" s="48"/>
      <c r="G194" s="101"/>
      <c r="H194" s="74"/>
      <c r="I194" s="48"/>
      <c r="J194" s="48"/>
      <c r="K194" s="101"/>
      <c r="L194" s="74"/>
      <c r="M194" s="48"/>
      <c r="N194" s="48"/>
      <c r="O194" s="101"/>
      <c r="P194" s="526"/>
      <c r="Q194" s="289"/>
    </row>
    <row r="195" spans="1:17" s="16" customFormat="1" x14ac:dyDescent="0.3">
      <c r="A195" s="19"/>
      <c r="B195" s="23"/>
      <c r="C195" s="40" t="s">
        <v>146</v>
      </c>
      <c r="D195" s="74">
        <v>700</v>
      </c>
      <c r="E195" s="48">
        <v>700</v>
      </c>
      <c r="F195" s="48"/>
      <c r="G195" s="101"/>
      <c r="H195" s="74">
        <v>700</v>
      </c>
      <c r="I195" s="48">
        <v>700</v>
      </c>
      <c r="J195" s="48"/>
      <c r="K195" s="101"/>
      <c r="L195" s="74">
        <v>406</v>
      </c>
      <c r="M195" s="48">
        <v>406</v>
      </c>
      <c r="N195" s="48"/>
      <c r="O195" s="101"/>
      <c r="P195" s="522"/>
      <c r="Q195" s="75"/>
    </row>
    <row r="196" spans="1:17" s="16" customFormat="1" x14ac:dyDescent="0.3">
      <c r="A196" s="19"/>
      <c r="B196" s="23"/>
      <c r="C196" s="40" t="s">
        <v>409</v>
      </c>
      <c r="D196" s="74">
        <v>7600</v>
      </c>
      <c r="E196" s="48">
        <v>7600</v>
      </c>
      <c r="F196" s="48"/>
      <c r="G196" s="101"/>
      <c r="H196" s="74">
        <v>7600</v>
      </c>
      <c r="I196" s="48">
        <v>7600</v>
      </c>
      <c r="J196" s="48"/>
      <c r="K196" s="101"/>
      <c r="L196" s="74">
        <v>0</v>
      </c>
      <c r="M196" s="48">
        <v>0</v>
      </c>
      <c r="N196" s="48"/>
      <c r="O196" s="101"/>
      <c r="P196" s="519"/>
      <c r="Q196" s="289"/>
    </row>
    <row r="197" spans="1:17" s="16" customFormat="1" x14ac:dyDescent="0.3">
      <c r="A197" s="53"/>
      <c r="B197" s="227"/>
      <c r="C197" s="40" t="s">
        <v>559</v>
      </c>
      <c r="D197" s="74"/>
      <c r="E197" s="228"/>
      <c r="F197" s="228"/>
      <c r="G197" s="102"/>
      <c r="H197" s="74">
        <v>550</v>
      </c>
      <c r="I197" s="228">
        <v>550</v>
      </c>
      <c r="J197" s="228"/>
      <c r="K197" s="102"/>
      <c r="L197" s="74">
        <v>0</v>
      </c>
      <c r="M197" s="228">
        <v>0</v>
      </c>
      <c r="N197" s="228"/>
      <c r="O197" s="101"/>
      <c r="P197" s="526"/>
      <c r="Q197" s="289"/>
    </row>
    <row r="198" spans="1:17" s="16" customFormat="1" x14ac:dyDescent="0.3">
      <c r="A198" s="53"/>
      <c r="B198" s="227"/>
      <c r="C198" s="40" t="s">
        <v>560</v>
      </c>
      <c r="D198" s="74"/>
      <c r="E198" s="228"/>
      <c r="F198" s="228"/>
      <c r="G198" s="102"/>
      <c r="H198" s="80">
        <v>23479</v>
      </c>
      <c r="I198" s="48">
        <v>23479</v>
      </c>
      <c r="J198" s="48"/>
      <c r="K198" s="102"/>
      <c r="L198" s="80">
        <v>23479</v>
      </c>
      <c r="M198" s="48">
        <v>23479</v>
      </c>
      <c r="N198" s="48"/>
      <c r="O198" s="101"/>
      <c r="P198" s="522"/>
      <c r="Q198" s="75"/>
    </row>
    <row r="199" spans="1:17" s="16" customFormat="1" x14ac:dyDescent="0.3">
      <c r="A199" s="53"/>
      <c r="B199" s="227"/>
      <c r="C199" s="58" t="s">
        <v>30</v>
      </c>
      <c r="D199" s="84">
        <f>SUM(D195:D196)</f>
        <v>8300</v>
      </c>
      <c r="E199" s="276">
        <f t="shared" ref="E199:G199" si="62">SUM(E195:E196)</f>
        <v>8300</v>
      </c>
      <c r="F199" s="276">
        <f t="shared" si="62"/>
        <v>0</v>
      </c>
      <c r="G199" s="109">
        <f t="shared" si="62"/>
        <v>0</v>
      </c>
      <c r="H199" s="91">
        <f>SUM(H195:H198)</f>
        <v>32329</v>
      </c>
      <c r="I199" s="67">
        <f>SUM(I195:I198)</f>
        <v>32329</v>
      </c>
      <c r="J199" s="67">
        <f t="shared" ref="J199:K199" si="63">SUM(J195:J197)</f>
        <v>0</v>
      </c>
      <c r="K199" s="109">
        <f t="shared" si="63"/>
        <v>0</v>
      </c>
      <c r="L199" s="91">
        <f>SUM(L195:L198)</f>
        <v>23885</v>
      </c>
      <c r="M199" s="67">
        <f>SUM(M195:M198)</f>
        <v>23885</v>
      </c>
      <c r="N199" s="67">
        <f t="shared" ref="N199:O199" si="64">SUM(N195:N197)</f>
        <v>0</v>
      </c>
      <c r="O199" s="111">
        <f t="shared" si="64"/>
        <v>0</v>
      </c>
      <c r="P199" s="526"/>
      <c r="Q199" s="289"/>
    </row>
    <row r="200" spans="1:17" s="8" customFormat="1" x14ac:dyDescent="0.3">
      <c r="A200" s="5"/>
      <c r="B200" s="6"/>
      <c r="C200" s="27"/>
      <c r="D200" s="232"/>
      <c r="G200" s="233"/>
      <c r="H200" s="232"/>
      <c r="K200" s="233"/>
      <c r="L200" s="232"/>
      <c r="O200" s="233"/>
      <c r="P200" s="282"/>
      <c r="Q200" s="75"/>
    </row>
    <row r="201" spans="1:17" s="16" customFormat="1" x14ac:dyDescent="0.3">
      <c r="A201" s="19"/>
      <c r="B201" s="23"/>
      <c r="C201" s="40" t="s">
        <v>95</v>
      </c>
      <c r="D201" s="74"/>
      <c r="E201" s="48"/>
      <c r="F201" s="48"/>
      <c r="G201" s="101"/>
      <c r="H201" s="74"/>
      <c r="I201" s="48"/>
      <c r="J201" s="48"/>
      <c r="K201" s="101"/>
      <c r="L201" s="74"/>
      <c r="M201" s="48"/>
      <c r="N201" s="48"/>
      <c r="O201" s="101"/>
      <c r="P201" s="526"/>
      <c r="Q201" s="289"/>
    </row>
    <row r="202" spans="1:17" s="16" customFormat="1" x14ac:dyDescent="0.3">
      <c r="A202" s="19"/>
      <c r="B202" s="23"/>
      <c r="C202" s="40" t="s">
        <v>1</v>
      </c>
      <c r="D202" s="74">
        <v>8000</v>
      </c>
      <c r="E202" s="48">
        <v>8000</v>
      </c>
      <c r="F202" s="48"/>
      <c r="G202" s="101"/>
      <c r="H202" s="74">
        <v>8000</v>
      </c>
      <c r="I202" s="48">
        <v>8000</v>
      </c>
      <c r="J202" s="48"/>
      <c r="K202" s="101"/>
      <c r="L202" s="74">
        <v>0</v>
      </c>
      <c r="M202" s="48">
        <v>0</v>
      </c>
      <c r="N202" s="48"/>
      <c r="O202" s="101"/>
      <c r="P202" s="526"/>
      <c r="Q202" s="289"/>
    </row>
    <row r="203" spans="1:17" s="16" customFormat="1" x14ac:dyDescent="0.3">
      <c r="A203" s="19"/>
      <c r="B203" s="23"/>
      <c r="C203" s="40" t="s">
        <v>221</v>
      </c>
      <c r="D203" s="74">
        <v>5000</v>
      </c>
      <c r="E203" s="48">
        <v>5000</v>
      </c>
      <c r="F203" s="48"/>
      <c r="G203" s="101"/>
      <c r="H203" s="74">
        <v>5000</v>
      </c>
      <c r="I203" s="48">
        <v>5000</v>
      </c>
      <c r="J203" s="48"/>
      <c r="K203" s="101"/>
      <c r="L203" s="74">
        <v>2000</v>
      </c>
      <c r="M203" s="48">
        <v>2000</v>
      </c>
      <c r="N203" s="48"/>
      <c r="O203" s="101"/>
      <c r="P203" s="521"/>
      <c r="Q203" s="75"/>
    </row>
    <row r="204" spans="1:17" s="16" customFormat="1" x14ac:dyDescent="0.3">
      <c r="A204" s="19"/>
      <c r="B204" s="23"/>
      <c r="C204" s="40" t="s">
        <v>561</v>
      </c>
      <c r="D204" s="80"/>
      <c r="E204" s="48"/>
      <c r="F204" s="48"/>
      <c r="G204" s="102"/>
      <c r="H204" s="80">
        <v>5000</v>
      </c>
      <c r="I204" s="48">
        <v>5000</v>
      </c>
      <c r="J204" s="48"/>
      <c r="K204" s="102"/>
      <c r="L204" s="80">
        <v>0</v>
      </c>
      <c r="M204" s="48">
        <v>0</v>
      </c>
      <c r="N204" s="48"/>
      <c r="O204" s="101"/>
      <c r="P204" s="526"/>
      <c r="Q204" s="289"/>
    </row>
    <row r="205" spans="1:17" s="16" customFormat="1" x14ac:dyDescent="0.3">
      <c r="A205" s="19"/>
      <c r="B205" s="23"/>
      <c r="C205" s="58" t="s">
        <v>30</v>
      </c>
      <c r="D205" s="91">
        <f>SUM(D202:D203)</f>
        <v>13000</v>
      </c>
      <c r="E205" s="67">
        <f t="shared" ref="E205:G205" si="65">SUM(E202:E203)</f>
        <v>13000</v>
      </c>
      <c r="F205" s="67">
        <f t="shared" si="65"/>
        <v>0</v>
      </c>
      <c r="G205" s="109">
        <f t="shared" si="65"/>
        <v>0</v>
      </c>
      <c r="H205" s="91">
        <f>SUM(H202:H204)</f>
        <v>18000</v>
      </c>
      <c r="I205" s="67">
        <f t="shared" ref="I205:K205" si="66">SUM(I202:I204)</f>
        <v>18000</v>
      </c>
      <c r="J205" s="67">
        <f t="shared" si="66"/>
        <v>0</v>
      </c>
      <c r="K205" s="109">
        <f t="shared" si="66"/>
        <v>0</v>
      </c>
      <c r="L205" s="91">
        <f>SUM(L202:L204)</f>
        <v>2000</v>
      </c>
      <c r="M205" s="67">
        <f t="shared" ref="M205:O205" si="67">SUM(M202:M204)</f>
        <v>2000</v>
      </c>
      <c r="N205" s="67">
        <f t="shared" si="67"/>
        <v>0</v>
      </c>
      <c r="O205" s="111">
        <f t="shared" si="67"/>
        <v>0</v>
      </c>
      <c r="P205" s="526"/>
      <c r="Q205" s="289"/>
    </row>
    <row r="206" spans="1:17" s="16" customFormat="1" x14ac:dyDescent="0.3">
      <c r="A206" s="19"/>
      <c r="B206" s="23"/>
      <c r="C206" s="58"/>
      <c r="D206" s="84"/>
      <c r="E206" s="67"/>
      <c r="F206" s="67"/>
      <c r="G206" s="111"/>
      <c r="H206" s="84"/>
      <c r="I206" s="67"/>
      <c r="J206" s="67"/>
      <c r="K206" s="111"/>
      <c r="L206" s="84"/>
      <c r="M206" s="67"/>
      <c r="N206" s="67"/>
      <c r="O206" s="111"/>
      <c r="P206" s="526"/>
      <c r="Q206" s="289"/>
    </row>
    <row r="207" spans="1:17" s="16" customFormat="1" x14ac:dyDescent="0.3">
      <c r="A207" s="19"/>
      <c r="B207" s="23"/>
      <c r="C207" s="59" t="s">
        <v>46</v>
      </c>
      <c r="D207" s="155">
        <f>D205+D199</f>
        <v>21300</v>
      </c>
      <c r="E207" s="68">
        <f t="shared" ref="E207:G207" si="68">E205+E199</f>
        <v>21300</v>
      </c>
      <c r="F207" s="68">
        <f t="shared" si="68"/>
        <v>0</v>
      </c>
      <c r="G207" s="231">
        <f t="shared" si="68"/>
        <v>0</v>
      </c>
      <c r="H207" s="155">
        <f>H205+H199</f>
        <v>50329</v>
      </c>
      <c r="I207" s="68">
        <f t="shared" ref="I207:K207" si="69">I205+I199</f>
        <v>50329</v>
      </c>
      <c r="J207" s="68">
        <f t="shared" si="69"/>
        <v>0</v>
      </c>
      <c r="K207" s="231">
        <f t="shared" si="69"/>
        <v>0</v>
      </c>
      <c r="L207" s="155">
        <f>L205+L199</f>
        <v>25885</v>
      </c>
      <c r="M207" s="68">
        <f t="shared" ref="M207:O207" si="70">M205+M199</f>
        <v>25885</v>
      </c>
      <c r="N207" s="68">
        <f t="shared" si="70"/>
        <v>0</v>
      </c>
      <c r="O207" s="112">
        <f t="shared" si="70"/>
        <v>0</v>
      </c>
      <c r="P207" s="526"/>
      <c r="Q207" s="289"/>
    </row>
    <row r="208" spans="1:17" s="16" customFormat="1" x14ac:dyDescent="0.3">
      <c r="A208" s="19"/>
      <c r="B208" s="23"/>
      <c r="C208" s="40"/>
      <c r="D208" s="74"/>
      <c r="E208" s="48"/>
      <c r="F208" s="48"/>
      <c r="G208" s="101"/>
      <c r="H208" s="74"/>
      <c r="I208" s="48"/>
      <c r="J208" s="48"/>
      <c r="K208" s="101"/>
      <c r="L208" s="74"/>
      <c r="M208" s="48"/>
      <c r="N208" s="48"/>
      <c r="O208" s="101"/>
      <c r="P208" s="526"/>
      <c r="Q208" s="289"/>
    </row>
    <row r="209" spans="1:17" s="16" customFormat="1" x14ac:dyDescent="0.3">
      <c r="A209" s="19"/>
      <c r="B209" s="23"/>
      <c r="C209" s="57" t="s">
        <v>14</v>
      </c>
      <c r="D209" s="89">
        <f t="shared" ref="D209:K209" si="71">D76+D96+D131+D145+D180+D191+D207</f>
        <v>2445013</v>
      </c>
      <c r="E209" s="69">
        <f t="shared" si="71"/>
        <v>2259669</v>
      </c>
      <c r="F209" s="69">
        <f t="shared" si="71"/>
        <v>185244</v>
      </c>
      <c r="G209" s="115">
        <f t="shared" si="71"/>
        <v>100</v>
      </c>
      <c r="H209" s="89">
        <f t="shared" si="71"/>
        <v>3185949</v>
      </c>
      <c r="I209" s="69">
        <f t="shared" si="71"/>
        <v>2973352</v>
      </c>
      <c r="J209" s="69">
        <f t="shared" si="71"/>
        <v>207729</v>
      </c>
      <c r="K209" s="115">
        <f t="shared" si="71"/>
        <v>4868</v>
      </c>
      <c r="L209" s="89">
        <f t="shared" ref="L209:O209" si="72">L76+L96+L131+L145+L180+L191+L207</f>
        <v>2896476</v>
      </c>
      <c r="M209" s="69">
        <f t="shared" si="72"/>
        <v>2690199</v>
      </c>
      <c r="N209" s="69">
        <f t="shared" si="72"/>
        <v>201509</v>
      </c>
      <c r="O209" s="115">
        <f t="shared" si="72"/>
        <v>4768</v>
      </c>
      <c r="P209" s="526"/>
      <c r="Q209" s="289"/>
    </row>
    <row r="210" spans="1:17" s="16" customFormat="1" x14ac:dyDescent="0.3">
      <c r="A210" s="19"/>
      <c r="B210" s="23"/>
      <c r="C210" s="24"/>
      <c r="D210" s="22"/>
      <c r="E210" s="29"/>
      <c r="F210" s="29"/>
      <c r="G210" s="97"/>
      <c r="H210" s="22"/>
      <c r="I210" s="29"/>
      <c r="J210" s="29"/>
      <c r="K210" s="97"/>
      <c r="L210" s="22"/>
      <c r="M210" s="29"/>
      <c r="N210" s="29"/>
      <c r="O210" s="97"/>
      <c r="P210" s="526"/>
      <c r="Q210" s="289"/>
    </row>
    <row r="211" spans="1:17" s="16" customFormat="1" x14ac:dyDescent="0.3">
      <c r="A211" s="19"/>
      <c r="B211" s="23"/>
      <c r="C211" s="24"/>
      <c r="D211" s="22"/>
      <c r="E211" s="29"/>
      <c r="F211" s="29"/>
      <c r="G211" s="97"/>
      <c r="H211" s="22"/>
      <c r="I211" s="29"/>
      <c r="J211" s="29"/>
      <c r="K211" s="97"/>
      <c r="L211" s="22"/>
      <c r="M211" s="29"/>
      <c r="N211" s="29"/>
      <c r="O211" s="97"/>
      <c r="P211" s="519"/>
      <c r="Q211" s="289"/>
    </row>
    <row r="212" spans="1:17" s="16" customFormat="1" x14ac:dyDescent="0.3">
      <c r="A212" s="552" t="s">
        <v>19</v>
      </c>
      <c r="B212" s="553"/>
      <c r="C212" s="554"/>
      <c r="D212" s="215">
        <f t="shared" ref="D212:K212" si="73">D39+D52+D209</f>
        <v>2554582</v>
      </c>
      <c r="E212" s="216">
        <f t="shared" si="73"/>
        <v>2369238</v>
      </c>
      <c r="F212" s="216">
        <f t="shared" si="73"/>
        <v>185244</v>
      </c>
      <c r="G212" s="217">
        <f t="shared" si="73"/>
        <v>100</v>
      </c>
      <c r="H212" s="215">
        <f t="shared" si="73"/>
        <v>3316081</v>
      </c>
      <c r="I212" s="216">
        <f t="shared" si="73"/>
        <v>3103484</v>
      </c>
      <c r="J212" s="216">
        <f t="shared" si="73"/>
        <v>207729</v>
      </c>
      <c r="K212" s="217">
        <f t="shared" si="73"/>
        <v>4868</v>
      </c>
      <c r="L212" s="215">
        <f t="shared" ref="L212:O212" si="74">L39+L52+L209</f>
        <v>3024147</v>
      </c>
      <c r="M212" s="216">
        <f t="shared" si="74"/>
        <v>2814267</v>
      </c>
      <c r="N212" s="216">
        <f t="shared" si="74"/>
        <v>205112</v>
      </c>
      <c r="O212" s="217">
        <f t="shared" si="74"/>
        <v>4768</v>
      </c>
      <c r="P212" s="519"/>
      <c r="Q212" s="289"/>
    </row>
    <row r="213" spans="1:17" s="16" customFormat="1" x14ac:dyDescent="0.3">
      <c r="A213" s="19"/>
      <c r="B213" s="23"/>
      <c r="C213" s="24"/>
      <c r="D213" s="22"/>
      <c r="E213" s="29"/>
      <c r="F213" s="29"/>
      <c r="G213" s="97"/>
      <c r="H213" s="22"/>
      <c r="I213" s="29"/>
      <c r="J213" s="29"/>
      <c r="K213" s="97"/>
      <c r="L213" s="22"/>
      <c r="M213" s="29"/>
      <c r="N213" s="29"/>
      <c r="O213" s="97"/>
      <c r="P213" s="519"/>
      <c r="Q213" s="289"/>
    </row>
    <row r="214" spans="1:17" s="16" customFormat="1" ht="27.6" x14ac:dyDescent="0.3">
      <c r="A214" s="19"/>
      <c r="B214" s="55" t="s">
        <v>33</v>
      </c>
      <c r="C214" s="41" t="s">
        <v>35</v>
      </c>
      <c r="D214" s="90"/>
      <c r="E214" s="70"/>
      <c r="F214" s="70"/>
      <c r="G214" s="116"/>
      <c r="H214" s="90"/>
      <c r="I214" s="70"/>
      <c r="J214" s="70"/>
      <c r="K214" s="116"/>
      <c r="L214" s="90"/>
      <c r="M214" s="70"/>
      <c r="N214" s="70"/>
      <c r="O214" s="116"/>
      <c r="P214" s="519"/>
      <c r="Q214" s="289"/>
    </row>
    <row r="215" spans="1:17" s="8" customFormat="1" x14ac:dyDescent="0.3">
      <c r="A215" s="19"/>
      <c r="B215" s="20"/>
      <c r="C215" s="21" t="s">
        <v>617</v>
      </c>
      <c r="D215" s="30"/>
      <c r="E215" s="25"/>
      <c r="F215" s="25"/>
      <c r="G215" s="94"/>
      <c r="H215" s="30"/>
      <c r="I215" s="25"/>
      <c r="J215" s="25"/>
      <c r="K215" s="94"/>
      <c r="L215" s="30"/>
      <c r="M215" s="25"/>
      <c r="N215" s="25"/>
      <c r="O215" s="94"/>
      <c r="P215" s="5"/>
      <c r="Q215" s="75"/>
    </row>
    <row r="216" spans="1:17" s="18" customFormat="1" x14ac:dyDescent="0.3">
      <c r="A216" s="31"/>
      <c r="B216" s="32"/>
      <c r="C216" s="21" t="s">
        <v>434</v>
      </c>
      <c r="D216" s="30"/>
      <c r="E216" s="25"/>
      <c r="F216" s="25"/>
      <c r="G216" s="94"/>
      <c r="H216" s="30">
        <v>1041</v>
      </c>
      <c r="I216" s="25">
        <v>1041</v>
      </c>
      <c r="J216" s="25"/>
      <c r="K216" s="94"/>
      <c r="L216" s="30">
        <v>1040</v>
      </c>
      <c r="M216" s="25">
        <v>1040</v>
      </c>
      <c r="N216" s="25"/>
      <c r="O216" s="94"/>
      <c r="P216" s="525"/>
      <c r="Q216" s="75"/>
    </row>
    <row r="217" spans="1:17" s="16" customFormat="1" x14ac:dyDescent="0.3">
      <c r="A217" s="19"/>
      <c r="B217" s="20"/>
      <c r="C217" s="21" t="s">
        <v>435</v>
      </c>
      <c r="D217" s="30"/>
      <c r="E217" s="25"/>
      <c r="F217" s="25"/>
      <c r="G217" s="94"/>
      <c r="H217" s="30">
        <v>2110</v>
      </c>
      <c r="I217" s="25">
        <v>2110</v>
      </c>
      <c r="J217" s="25"/>
      <c r="K217" s="94"/>
      <c r="L217" s="30">
        <v>2109</v>
      </c>
      <c r="M217" s="25">
        <v>2109</v>
      </c>
      <c r="N217" s="25"/>
      <c r="O217" s="94"/>
      <c r="P217" s="519"/>
      <c r="Q217" s="75"/>
    </row>
    <row r="218" spans="1:17" s="17" customFormat="1" x14ac:dyDescent="0.3">
      <c r="A218" s="62"/>
      <c r="B218" s="32"/>
      <c r="C218" s="21" t="s">
        <v>618</v>
      </c>
      <c r="D218" s="30"/>
      <c r="E218" s="25"/>
      <c r="F218" s="25"/>
      <c r="G218" s="94"/>
      <c r="H218" s="30">
        <v>1386</v>
      </c>
      <c r="I218" s="25">
        <v>1386</v>
      </c>
      <c r="J218" s="25"/>
      <c r="K218" s="94"/>
      <c r="L218" s="30">
        <v>1385</v>
      </c>
      <c r="M218" s="25">
        <v>1385</v>
      </c>
      <c r="N218" s="25"/>
      <c r="O218" s="94"/>
      <c r="P218" s="517"/>
      <c r="Q218" s="75"/>
    </row>
    <row r="219" spans="1:17" s="17" customFormat="1" x14ac:dyDescent="0.3">
      <c r="A219" s="31"/>
      <c r="B219" s="32"/>
      <c r="C219" s="21" t="s">
        <v>436</v>
      </c>
      <c r="D219" s="30"/>
      <c r="E219" s="25"/>
      <c r="F219" s="25"/>
      <c r="G219" s="94"/>
      <c r="H219" s="30">
        <v>7076</v>
      </c>
      <c r="I219" s="25">
        <v>7076</v>
      </c>
      <c r="J219" s="25"/>
      <c r="K219" s="94"/>
      <c r="L219" s="30">
        <v>7076</v>
      </c>
      <c r="M219" s="25">
        <v>7076</v>
      </c>
      <c r="N219" s="25"/>
      <c r="O219" s="94"/>
      <c r="P219" s="517"/>
      <c r="Q219" s="75"/>
    </row>
    <row r="220" spans="1:17" s="8" customFormat="1" x14ac:dyDescent="0.3">
      <c r="A220" s="19"/>
      <c r="B220" s="20"/>
      <c r="C220" s="21" t="s">
        <v>437</v>
      </c>
      <c r="D220" s="30">
        <v>2722</v>
      </c>
      <c r="E220" s="25">
        <v>2722</v>
      </c>
      <c r="F220" s="25"/>
      <c r="G220" s="94"/>
      <c r="H220" s="30">
        <v>156322</v>
      </c>
      <c r="I220" s="25">
        <v>156322</v>
      </c>
      <c r="J220" s="25"/>
      <c r="K220" s="94"/>
      <c r="L220" s="30">
        <v>156322</v>
      </c>
      <c r="M220" s="25">
        <v>156322</v>
      </c>
      <c r="N220" s="25"/>
      <c r="O220" s="94"/>
      <c r="P220" s="5"/>
      <c r="Q220" s="75"/>
    </row>
    <row r="221" spans="1:17" s="8" customFormat="1" x14ac:dyDescent="0.3">
      <c r="A221" s="19"/>
      <c r="B221" s="20"/>
      <c r="C221" s="21" t="s">
        <v>438</v>
      </c>
      <c r="D221" s="30">
        <v>38852</v>
      </c>
      <c r="E221" s="25">
        <v>38852</v>
      </c>
      <c r="F221" s="25"/>
      <c r="G221" s="94"/>
      <c r="H221" s="30">
        <v>38852</v>
      </c>
      <c r="I221" s="25">
        <v>38852</v>
      </c>
      <c r="J221" s="25"/>
      <c r="K221" s="94"/>
      <c r="L221" s="30">
        <v>38852</v>
      </c>
      <c r="M221" s="25">
        <v>38852</v>
      </c>
      <c r="N221" s="25"/>
      <c r="O221" s="94"/>
      <c r="P221" s="5"/>
      <c r="Q221" s="75"/>
    </row>
    <row r="222" spans="1:17" s="8" customFormat="1" x14ac:dyDescent="0.3">
      <c r="A222" s="19"/>
      <c r="B222" s="20"/>
      <c r="C222" s="21" t="s">
        <v>439</v>
      </c>
      <c r="D222" s="30">
        <v>41323</v>
      </c>
      <c r="E222" s="25">
        <v>41323</v>
      </c>
      <c r="F222" s="25"/>
      <c r="G222" s="94"/>
      <c r="H222" s="30">
        <v>41323</v>
      </c>
      <c r="I222" s="25">
        <v>41323</v>
      </c>
      <c r="J222" s="25"/>
      <c r="K222" s="94"/>
      <c r="L222" s="30">
        <v>41323</v>
      </c>
      <c r="M222" s="25">
        <v>41323</v>
      </c>
      <c r="N222" s="25"/>
      <c r="O222" s="94"/>
      <c r="P222" s="5"/>
      <c r="Q222" s="75"/>
    </row>
    <row r="223" spans="1:17" s="17" customFormat="1" x14ac:dyDescent="0.3">
      <c r="A223" s="31"/>
      <c r="B223" s="32"/>
      <c r="C223" s="33" t="s">
        <v>28</v>
      </c>
      <c r="D223" s="81">
        <f t="shared" ref="D223:G223" si="75">SUM(D216:D222)</f>
        <v>82897</v>
      </c>
      <c r="E223" s="35">
        <f t="shared" si="75"/>
        <v>82897</v>
      </c>
      <c r="F223" s="35">
        <f t="shared" si="75"/>
        <v>0</v>
      </c>
      <c r="G223" s="98">
        <f t="shared" si="75"/>
        <v>0</v>
      </c>
      <c r="H223" s="81">
        <f t="shared" ref="H223:K223" si="76">SUM(H216:H222)</f>
        <v>248110</v>
      </c>
      <c r="I223" s="35">
        <f t="shared" si="76"/>
        <v>248110</v>
      </c>
      <c r="J223" s="35">
        <f t="shared" si="76"/>
        <v>0</v>
      </c>
      <c r="K223" s="98">
        <f t="shared" si="76"/>
        <v>0</v>
      </c>
      <c r="L223" s="81">
        <f t="shared" ref="L223:O223" si="77">SUM(L216:L222)</f>
        <v>248107</v>
      </c>
      <c r="M223" s="35">
        <f t="shared" si="77"/>
        <v>248107</v>
      </c>
      <c r="N223" s="35">
        <f t="shared" si="77"/>
        <v>0</v>
      </c>
      <c r="O223" s="95">
        <f t="shared" si="77"/>
        <v>0</v>
      </c>
      <c r="P223" s="517"/>
      <c r="Q223" s="281"/>
    </row>
    <row r="224" spans="1:17" s="8" customFormat="1" x14ac:dyDescent="0.3">
      <c r="A224" s="19"/>
      <c r="B224" s="20"/>
      <c r="C224" s="24"/>
      <c r="D224" s="73"/>
      <c r="E224" s="28"/>
      <c r="F224" s="28"/>
      <c r="G224" s="93"/>
      <c r="H224" s="73"/>
      <c r="I224" s="28"/>
      <c r="J224" s="28"/>
      <c r="K224" s="93"/>
      <c r="L224" s="73"/>
      <c r="M224" s="28"/>
      <c r="N224" s="28"/>
      <c r="O224" s="93"/>
      <c r="P224" s="5"/>
      <c r="Q224" s="75"/>
    </row>
    <row r="225" spans="1:17" s="8" customFormat="1" x14ac:dyDescent="0.3">
      <c r="A225" s="19"/>
      <c r="B225" s="20"/>
      <c r="C225" s="21" t="s">
        <v>619</v>
      </c>
      <c r="D225" s="30"/>
      <c r="E225" s="25"/>
      <c r="F225" s="25"/>
      <c r="G225" s="94"/>
      <c r="H225" s="30"/>
      <c r="I225" s="25"/>
      <c r="J225" s="25"/>
      <c r="K225" s="94"/>
      <c r="L225" s="30"/>
      <c r="M225" s="25"/>
      <c r="N225" s="25"/>
      <c r="O225" s="94"/>
      <c r="P225" s="5"/>
      <c r="Q225" s="75"/>
    </row>
    <row r="226" spans="1:17" s="8" customFormat="1" x14ac:dyDescent="0.3">
      <c r="A226" s="19"/>
      <c r="B226" s="23"/>
      <c r="C226" s="21" t="s">
        <v>440</v>
      </c>
      <c r="D226" s="30"/>
      <c r="E226" s="25"/>
      <c r="F226" s="25"/>
      <c r="G226" s="94"/>
      <c r="H226" s="30"/>
      <c r="I226" s="25"/>
      <c r="J226" s="25"/>
      <c r="K226" s="94"/>
      <c r="L226" s="30"/>
      <c r="M226" s="25"/>
      <c r="N226" s="25"/>
      <c r="O226" s="94"/>
      <c r="P226" s="5"/>
      <c r="Q226" s="75"/>
    </row>
    <row r="227" spans="1:17" s="8" customFormat="1" x14ac:dyDescent="0.3">
      <c r="A227" s="19"/>
      <c r="B227" s="20"/>
      <c r="C227" s="21" t="s">
        <v>441</v>
      </c>
      <c r="D227" s="30"/>
      <c r="E227" s="25"/>
      <c r="F227" s="25"/>
      <c r="G227" s="94"/>
      <c r="H227" s="30"/>
      <c r="I227" s="25"/>
      <c r="J227" s="25"/>
      <c r="K227" s="94"/>
      <c r="L227" s="30"/>
      <c r="M227" s="25"/>
      <c r="N227" s="25"/>
      <c r="O227" s="94"/>
      <c r="P227" s="5"/>
      <c r="Q227" s="75"/>
    </row>
    <row r="228" spans="1:17" s="8" customFormat="1" x14ac:dyDescent="0.3">
      <c r="A228" s="19"/>
      <c r="B228" s="20"/>
      <c r="C228" s="21" t="s">
        <v>442</v>
      </c>
      <c r="D228" s="30"/>
      <c r="E228" s="25"/>
      <c r="F228" s="25"/>
      <c r="G228" s="94"/>
      <c r="H228" s="30"/>
      <c r="I228" s="25"/>
      <c r="J228" s="25"/>
      <c r="K228" s="94"/>
      <c r="L228" s="30"/>
      <c r="M228" s="25"/>
      <c r="N228" s="25"/>
      <c r="O228" s="94"/>
      <c r="P228" s="5"/>
      <c r="Q228" s="75"/>
    </row>
    <row r="229" spans="1:17" s="8" customFormat="1" x14ac:dyDescent="0.3">
      <c r="A229" s="19"/>
      <c r="B229" s="20"/>
      <c r="C229" s="21" t="s">
        <v>443</v>
      </c>
      <c r="D229" s="30"/>
      <c r="E229" s="25"/>
      <c r="F229" s="25"/>
      <c r="G229" s="94"/>
      <c r="H229" s="30"/>
      <c r="I229" s="25"/>
      <c r="J229" s="25"/>
      <c r="K229" s="94"/>
      <c r="L229" s="30"/>
      <c r="M229" s="25"/>
      <c r="N229" s="25"/>
      <c r="O229" s="94"/>
      <c r="P229" s="5"/>
      <c r="Q229" s="75"/>
    </row>
    <row r="230" spans="1:17" s="8" customFormat="1" x14ac:dyDescent="0.3">
      <c r="A230" s="19"/>
      <c r="B230" s="20"/>
      <c r="C230" s="21" t="s">
        <v>444</v>
      </c>
      <c r="D230" s="30">
        <v>7591</v>
      </c>
      <c r="E230" s="25">
        <v>7591</v>
      </c>
      <c r="F230" s="25"/>
      <c r="G230" s="94"/>
      <c r="H230" s="30">
        <v>7591</v>
      </c>
      <c r="I230" s="25">
        <v>7591</v>
      </c>
      <c r="J230" s="25"/>
      <c r="K230" s="94"/>
      <c r="L230" s="30">
        <v>7591</v>
      </c>
      <c r="M230" s="25">
        <v>7591</v>
      </c>
      <c r="N230" s="25"/>
      <c r="O230" s="94"/>
      <c r="P230" s="5"/>
      <c r="Q230" s="75"/>
    </row>
    <row r="231" spans="1:17" s="8" customFormat="1" x14ac:dyDescent="0.3">
      <c r="A231" s="19"/>
      <c r="B231" s="20"/>
      <c r="C231" s="21" t="s">
        <v>445</v>
      </c>
      <c r="D231" s="30">
        <v>165539</v>
      </c>
      <c r="E231" s="25">
        <v>165539</v>
      </c>
      <c r="F231" s="25"/>
      <c r="G231" s="94"/>
      <c r="H231" s="30">
        <v>165539</v>
      </c>
      <c r="I231" s="25">
        <v>165539</v>
      </c>
      <c r="J231" s="25"/>
      <c r="K231" s="94"/>
      <c r="L231" s="30">
        <v>165539</v>
      </c>
      <c r="M231" s="25">
        <v>165539</v>
      </c>
      <c r="N231" s="25"/>
      <c r="O231" s="94"/>
      <c r="P231" s="5"/>
      <c r="Q231" s="75"/>
    </row>
    <row r="232" spans="1:17" s="8" customFormat="1" x14ac:dyDescent="0.3">
      <c r="A232" s="19"/>
      <c r="B232" s="20"/>
      <c r="C232" s="21" t="s">
        <v>446</v>
      </c>
      <c r="D232" s="30">
        <v>208909</v>
      </c>
      <c r="E232" s="25">
        <v>208909</v>
      </c>
      <c r="F232" s="25"/>
      <c r="G232" s="94"/>
      <c r="H232" s="30">
        <v>208909</v>
      </c>
      <c r="I232" s="25">
        <v>208909</v>
      </c>
      <c r="J232" s="25"/>
      <c r="K232" s="94"/>
      <c r="L232" s="30">
        <v>208909</v>
      </c>
      <c r="M232" s="25">
        <v>208909</v>
      </c>
      <c r="N232" s="25"/>
      <c r="O232" s="94"/>
      <c r="P232" s="5"/>
      <c r="Q232" s="75"/>
    </row>
    <row r="233" spans="1:17" s="8" customFormat="1" x14ac:dyDescent="0.3">
      <c r="A233" s="19"/>
      <c r="B233" s="20"/>
      <c r="C233" s="21" t="s">
        <v>447</v>
      </c>
      <c r="D233" s="79">
        <v>971</v>
      </c>
      <c r="E233" s="25">
        <v>971</v>
      </c>
      <c r="F233" s="25"/>
      <c r="G233" s="100"/>
      <c r="H233" s="79">
        <v>971</v>
      </c>
      <c r="I233" s="25">
        <v>971</v>
      </c>
      <c r="J233" s="25"/>
      <c r="K233" s="100"/>
      <c r="L233" s="79">
        <v>971</v>
      </c>
      <c r="M233" s="25">
        <v>971</v>
      </c>
      <c r="N233" s="25"/>
      <c r="O233" s="94"/>
      <c r="P233" s="5"/>
      <c r="Q233" s="75"/>
    </row>
    <row r="234" spans="1:17" s="17" customFormat="1" x14ac:dyDescent="0.3">
      <c r="A234" s="31"/>
      <c r="B234" s="32"/>
      <c r="C234" s="33" t="s">
        <v>28</v>
      </c>
      <c r="D234" s="81">
        <f t="shared" ref="D234:K234" si="78">SUM(D226:D233)</f>
        <v>383010</v>
      </c>
      <c r="E234" s="35">
        <f t="shared" si="78"/>
        <v>383010</v>
      </c>
      <c r="F234" s="35">
        <f t="shared" si="78"/>
        <v>0</v>
      </c>
      <c r="G234" s="98">
        <f t="shared" si="78"/>
        <v>0</v>
      </c>
      <c r="H234" s="81">
        <f t="shared" si="78"/>
        <v>383010</v>
      </c>
      <c r="I234" s="35">
        <f t="shared" si="78"/>
        <v>383010</v>
      </c>
      <c r="J234" s="35">
        <f t="shared" si="78"/>
        <v>0</v>
      </c>
      <c r="K234" s="98">
        <f t="shared" si="78"/>
        <v>0</v>
      </c>
      <c r="L234" s="81">
        <f t="shared" ref="L234:O234" si="79">SUM(L226:L233)</f>
        <v>383010</v>
      </c>
      <c r="M234" s="35">
        <f t="shared" si="79"/>
        <v>383010</v>
      </c>
      <c r="N234" s="35">
        <f t="shared" si="79"/>
        <v>0</v>
      </c>
      <c r="O234" s="95">
        <f t="shared" si="79"/>
        <v>0</v>
      </c>
      <c r="P234" s="517"/>
      <c r="Q234" s="281"/>
    </row>
    <row r="235" spans="1:17" s="8" customFormat="1" x14ac:dyDescent="0.3">
      <c r="A235" s="19"/>
      <c r="B235" s="20"/>
      <c r="C235" s="24"/>
      <c r="D235" s="22"/>
      <c r="E235" s="29"/>
      <c r="F235" s="29"/>
      <c r="G235" s="97"/>
      <c r="H235" s="22"/>
      <c r="I235" s="29"/>
      <c r="J235" s="29"/>
      <c r="K235" s="97"/>
      <c r="L235" s="22"/>
      <c r="M235" s="29"/>
      <c r="N235" s="29"/>
      <c r="O235" s="97"/>
      <c r="P235" s="5"/>
      <c r="Q235" s="75"/>
    </row>
    <row r="236" spans="1:17" s="8" customFormat="1" x14ac:dyDescent="0.3">
      <c r="A236" s="19"/>
      <c r="B236" s="20" t="s">
        <v>80</v>
      </c>
      <c r="C236" s="21" t="s">
        <v>20</v>
      </c>
      <c r="D236" s="19"/>
      <c r="E236" s="26"/>
      <c r="F236" s="26"/>
      <c r="G236" s="27"/>
      <c r="H236" s="19"/>
      <c r="I236" s="26"/>
      <c r="J236" s="26"/>
      <c r="K236" s="27"/>
      <c r="L236" s="19"/>
      <c r="M236" s="26"/>
      <c r="N236" s="26"/>
      <c r="O236" s="27"/>
      <c r="P236" s="5"/>
      <c r="Q236" s="75"/>
    </row>
    <row r="237" spans="1:17" s="8" customFormat="1" x14ac:dyDescent="0.3">
      <c r="A237" s="19"/>
      <c r="B237" s="23"/>
      <c r="C237" s="21" t="s">
        <v>21</v>
      </c>
      <c r="D237" s="19"/>
      <c r="E237" s="26"/>
      <c r="F237" s="26"/>
      <c r="G237" s="27"/>
      <c r="H237" s="19"/>
      <c r="I237" s="26"/>
      <c r="J237" s="26"/>
      <c r="K237" s="27"/>
      <c r="L237" s="19"/>
      <c r="M237" s="26"/>
      <c r="N237" s="26"/>
      <c r="O237" s="27"/>
      <c r="P237" s="5"/>
      <c r="Q237" s="75"/>
    </row>
    <row r="238" spans="1:17" s="8" customFormat="1" x14ac:dyDescent="0.3">
      <c r="A238" s="19"/>
      <c r="B238" s="20"/>
      <c r="C238" s="21" t="s">
        <v>101</v>
      </c>
      <c r="D238" s="19"/>
      <c r="E238" s="26"/>
      <c r="F238" s="26"/>
      <c r="G238" s="27"/>
      <c r="H238" s="19"/>
      <c r="I238" s="26"/>
      <c r="J238" s="26"/>
      <c r="K238" s="27"/>
      <c r="L238" s="19"/>
      <c r="M238" s="26"/>
      <c r="N238" s="26"/>
      <c r="O238" s="27"/>
      <c r="P238" s="5"/>
      <c r="Q238" s="75"/>
    </row>
    <row r="239" spans="1:17" s="8" customFormat="1" x14ac:dyDescent="0.3">
      <c r="A239" s="19"/>
      <c r="B239" s="20"/>
      <c r="C239" s="21" t="s">
        <v>102</v>
      </c>
      <c r="D239" s="30">
        <v>237500</v>
      </c>
      <c r="E239" s="25">
        <v>237500</v>
      </c>
      <c r="F239" s="25"/>
      <c r="G239" s="94"/>
      <c r="H239" s="30">
        <v>237500</v>
      </c>
      <c r="I239" s="25">
        <v>237500</v>
      </c>
      <c r="J239" s="25"/>
      <c r="K239" s="94"/>
      <c r="L239" s="30">
        <v>0</v>
      </c>
      <c r="M239" s="25">
        <v>0</v>
      </c>
      <c r="N239" s="25"/>
      <c r="O239" s="94"/>
      <c r="P239" s="5"/>
      <c r="Q239" s="75"/>
    </row>
    <row r="240" spans="1:17" s="8" customFormat="1" x14ac:dyDescent="0.3">
      <c r="A240" s="19"/>
      <c r="B240" s="20"/>
      <c r="C240" s="21" t="s">
        <v>103</v>
      </c>
      <c r="D240" s="30"/>
      <c r="E240" s="25"/>
      <c r="F240" s="25"/>
      <c r="G240" s="94"/>
      <c r="H240" s="30">
        <v>868730</v>
      </c>
      <c r="I240" s="25">
        <v>868730</v>
      </c>
      <c r="J240" s="25"/>
      <c r="K240" s="94"/>
      <c r="L240" s="30">
        <v>868729</v>
      </c>
      <c r="M240" s="25">
        <v>868729</v>
      </c>
      <c r="N240" s="25"/>
      <c r="O240" s="94"/>
      <c r="P240" s="5"/>
      <c r="Q240" s="75"/>
    </row>
    <row r="241" spans="1:17" s="17" customFormat="1" x14ac:dyDescent="0.3">
      <c r="A241" s="31"/>
      <c r="B241" s="32"/>
      <c r="C241" s="33" t="s">
        <v>28</v>
      </c>
      <c r="D241" s="81">
        <f t="shared" ref="D241:K241" si="80">SUM(D238:D240)</f>
        <v>237500</v>
      </c>
      <c r="E241" s="35">
        <f t="shared" si="80"/>
        <v>237500</v>
      </c>
      <c r="F241" s="35">
        <f t="shared" si="80"/>
        <v>0</v>
      </c>
      <c r="G241" s="98">
        <f t="shared" si="80"/>
        <v>0</v>
      </c>
      <c r="H241" s="81">
        <f t="shared" si="80"/>
        <v>1106230</v>
      </c>
      <c r="I241" s="35">
        <f t="shared" si="80"/>
        <v>1106230</v>
      </c>
      <c r="J241" s="35">
        <f t="shared" si="80"/>
        <v>0</v>
      </c>
      <c r="K241" s="98">
        <f t="shared" si="80"/>
        <v>0</v>
      </c>
      <c r="L241" s="81">
        <f t="shared" ref="L241:O241" si="81">SUM(L238:L240)</f>
        <v>868729</v>
      </c>
      <c r="M241" s="35">
        <f t="shared" si="81"/>
        <v>868729</v>
      </c>
      <c r="N241" s="35">
        <f t="shared" si="81"/>
        <v>0</v>
      </c>
      <c r="O241" s="95">
        <f t="shared" si="81"/>
        <v>0</v>
      </c>
      <c r="P241" s="517"/>
      <c r="Q241" s="281"/>
    </row>
    <row r="242" spans="1:17" s="17" customFormat="1" x14ac:dyDescent="0.3">
      <c r="A242" s="31"/>
      <c r="B242" s="32"/>
      <c r="C242" s="33"/>
      <c r="D242" s="34"/>
      <c r="E242" s="35"/>
      <c r="F242" s="35"/>
      <c r="G242" s="95"/>
      <c r="H242" s="34"/>
      <c r="I242" s="35"/>
      <c r="J242" s="35"/>
      <c r="K242" s="95"/>
      <c r="L242" s="34"/>
      <c r="M242" s="35"/>
      <c r="N242" s="35"/>
      <c r="O242" s="95"/>
      <c r="P242" s="517"/>
      <c r="Q242" s="281"/>
    </row>
    <row r="243" spans="1:17" s="8" customFormat="1" x14ac:dyDescent="0.3">
      <c r="A243" s="19"/>
      <c r="B243" s="38"/>
      <c r="C243" s="21" t="s">
        <v>104</v>
      </c>
      <c r="D243" s="79"/>
      <c r="E243" s="25"/>
      <c r="F243" s="26"/>
      <c r="G243" s="27"/>
      <c r="H243" s="79">
        <v>41199</v>
      </c>
      <c r="I243" s="25">
        <v>41199</v>
      </c>
      <c r="J243" s="26"/>
      <c r="K243" s="27"/>
      <c r="L243" s="79">
        <v>41198</v>
      </c>
      <c r="M243" s="25">
        <v>41198</v>
      </c>
      <c r="N243" s="26"/>
      <c r="O243" s="27"/>
      <c r="P243" s="5"/>
      <c r="Q243" s="75"/>
    </row>
    <row r="244" spans="1:17" s="8" customFormat="1" x14ac:dyDescent="0.3">
      <c r="A244" s="19"/>
      <c r="B244" s="20"/>
      <c r="C244" s="21"/>
      <c r="D244" s="19"/>
      <c r="E244" s="26"/>
      <c r="F244" s="26"/>
      <c r="G244" s="27"/>
      <c r="H244" s="19"/>
      <c r="I244" s="26"/>
      <c r="J244" s="26"/>
      <c r="K244" s="27"/>
      <c r="L244" s="19"/>
      <c r="M244" s="26"/>
      <c r="N244" s="26"/>
      <c r="O244" s="27"/>
      <c r="P244" s="5"/>
      <c r="Q244" s="75"/>
    </row>
    <row r="245" spans="1:17" s="8" customFormat="1" ht="17.399999999999999" thickBot="1" x14ac:dyDescent="0.35">
      <c r="A245" s="42"/>
      <c r="B245" s="54"/>
      <c r="C245" s="43" t="s">
        <v>19</v>
      </c>
      <c r="D245" s="104">
        <f t="shared" ref="D245:K245" si="82">D212+D234+D223+D241+D243</f>
        <v>3257989</v>
      </c>
      <c r="E245" s="117">
        <f t="shared" si="82"/>
        <v>3072645</v>
      </c>
      <c r="F245" s="117">
        <f t="shared" si="82"/>
        <v>185244</v>
      </c>
      <c r="G245" s="108">
        <f t="shared" si="82"/>
        <v>100</v>
      </c>
      <c r="H245" s="104">
        <f t="shared" si="82"/>
        <v>5094630</v>
      </c>
      <c r="I245" s="117">
        <f t="shared" si="82"/>
        <v>4882033</v>
      </c>
      <c r="J245" s="117">
        <f t="shared" si="82"/>
        <v>207729</v>
      </c>
      <c r="K245" s="108">
        <f t="shared" si="82"/>
        <v>4868</v>
      </c>
      <c r="L245" s="104">
        <f t="shared" ref="L245:O245" si="83">L212+L234+L223+L241+L243</f>
        <v>4565191</v>
      </c>
      <c r="M245" s="117">
        <f t="shared" si="83"/>
        <v>4355311</v>
      </c>
      <c r="N245" s="117">
        <f t="shared" si="83"/>
        <v>205112</v>
      </c>
      <c r="O245" s="518">
        <f t="shared" si="83"/>
        <v>4768</v>
      </c>
      <c r="P245" s="5"/>
      <c r="Q245" s="75"/>
    </row>
    <row r="246" spans="1:17" s="8" customFormat="1" x14ac:dyDescent="0.3">
      <c r="A246" s="10"/>
      <c r="B246" s="15"/>
      <c r="C246" s="52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Q246" s="75"/>
    </row>
    <row r="247" spans="1:17" s="8" customFormat="1" x14ac:dyDescent="0.3">
      <c r="A247" s="5"/>
      <c r="B247" s="6"/>
      <c r="C247" s="26"/>
      <c r="D247" s="75"/>
      <c r="H247" s="75"/>
      <c r="L247" s="75"/>
      <c r="Q247" s="75"/>
    </row>
    <row r="248" spans="1:17" s="8" customFormat="1" x14ac:dyDescent="0.3">
      <c r="A248" s="5"/>
      <c r="B248" s="6"/>
      <c r="C248" s="26"/>
      <c r="Q248" s="75"/>
    </row>
    <row r="249" spans="1:17" s="8" customFormat="1" x14ac:dyDescent="0.3">
      <c r="A249" s="5"/>
      <c r="B249" s="6"/>
      <c r="C249" s="26"/>
      <c r="Q249" s="75"/>
    </row>
    <row r="250" spans="1:17" s="8" customFormat="1" x14ac:dyDescent="0.3">
      <c r="A250" s="5"/>
      <c r="B250" s="6"/>
      <c r="C250" s="26"/>
      <c r="Q250" s="75"/>
    </row>
    <row r="251" spans="1:17" s="8" customFormat="1" x14ac:dyDescent="0.3">
      <c r="A251" s="5"/>
      <c r="B251" s="6"/>
      <c r="C251" s="26"/>
      <c r="Q251" s="75"/>
    </row>
    <row r="252" spans="1:17" s="8" customFormat="1" x14ac:dyDescent="0.3">
      <c r="A252" s="5"/>
      <c r="B252" s="6"/>
      <c r="C252" s="26"/>
      <c r="Q252" s="75"/>
    </row>
    <row r="253" spans="1:17" s="8" customFormat="1" x14ac:dyDescent="0.3">
      <c r="A253" s="5"/>
      <c r="B253" s="6"/>
      <c r="C253" s="26"/>
      <c r="Q253" s="75"/>
    </row>
    <row r="254" spans="1:17" s="8" customFormat="1" x14ac:dyDescent="0.3">
      <c r="A254" s="5"/>
      <c r="B254" s="6"/>
      <c r="C254" s="26"/>
      <c r="Q254" s="75"/>
    </row>
    <row r="255" spans="1:17" s="8" customFormat="1" x14ac:dyDescent="0.3">
      <c r="A255" s="5"/>
      <c r="B255" s="6"/>
      <c r="C255" s="26"/>
      <c r="Q255" s="75"/>
    </row>
    <row r="256" spans="1:17" s="8" customFormat="1" x14ac:dyDescent="0.3">
      <c r="A256" s="5"/>
      <c r="B256" s="6"/>
      <c r="C256" s="26"/>
      <c r="Q256" s="75"/>
    </row>
    <row r="257" spans="1:17" s="8" customFormat="1" x14ac:dyDescent="0.3">
      <c r="A257" s="5"/>
      <c r="B257" s="6"/>
      <c r="C257" s="26"/>
      <c r="Q257" s="75"/>
    </row>
    <row r="258" spans="1:17" s="8" customFormat="1" x14ac:dyDescent="0.3">
      <c r="Q258" s="75"/>
    </row>
    <row r="259" spans="1:17" s="8" customFormat="1" x14ac:dyDescent="0.3">
      <c r="Q259" s="75"/>
    </row>
    <row r="260" spans="1:17" s="8" customFormat="1" x14ac:dyDescent="0.3">
      <c r="Q260" s="75"/>
    </row>
    <row r="261" spans="1:17" s="8" customFormat="1" x14ac:dyDescent="0.3">
      <c r="Q261" s="75"/>
    </row>
    <row r="262" spans="1:17" s="8" customFormat="1" x14ac:dyDescent="0.3">
      <c r="Q262" s="75"/>
    </row>
    <row r="263" spans="1:17" s="8" customFormat="1" x14ac:dyDescent="0.3">
      <c r="Q263" s="75"/>
    </row>
    <row r="264" spans="1:17" s="8" customFormat="1" x14ac:dyDescent="0.3">
      <c r="Q264" s="75"/>
    </row>
    <row r="265" spans="1:17" s="8" customFormat="1" x14ac:dyDescent="0.3">
      <c r="Q265" s="75"/>
    </row>
    <row r="266" spans="1:17" s="8" customFormat="1" x14ac:dyDescent="0.3">
      <c r="Q266" s="75"/>
    </row>
    <row r="267" spans="1:17" s="8" customFormat="1" x14ac:dyDescent="0.3">
      <c r="Q267" s="75"/>
    </row>
    <row r="268" spans="1:17" s="8" customFormat="1" x14ac:dyDescent="0.3">
      <c r="Q268" s="75"/>
    </row>
    <row r="269" spans="1:17" s="8" customFormat="1" x14ac:dyDescent="0.3">
      <c r="Q269" s="75"/>
    </row>
    <row r="270" spans="1:17" s="8" customFormat="1" x14ac:dyDescent="0.3">
      <c r="Q270" s="75"/>
    </row>
    <row r="271" spans="1:17" s="8" customFormat="1" x14ac:dyDescent="0.3">
      <c r="Q271" s="75"/>
    </row>
    <row r="272" spans="1:17" s="8" customFormat="1" x14ac:dyDescent="0.3">
      <c r="Q272" s="75"/>
    </row>
    <row r="273" spans="17:17" s="8" customFormat="1" x14ac:dyDescent="0.3">
      <c r="Q273" s="75"/>
    </row>
    <row r="274" spans="17:17" s="8" customFormat="1" x14ac:dyDescent="0.3">
      <c r="Q274" s="75"/>
    </row>
    <row r="275" spans="17:17" s="8" customFormat="1" x14ac:dyDescent="0.3">
      <c r="Q275" s="75"/>
    </row>
    <row r="276" spans="17:17" s="8" customFormat="1" x14ac:dyDescent="0.3">
      <c r="Q276" s="75"/>
    </row>
    <row r="277" spans="17:17" s="8" customFormat="1" x14ac:dyDescent="0.3">
      <c r="Q277" s="75"/>
    </row>
    <row r="278" spans="17:17" s="8" customFormat="1" x14ac:dyDescent="0.3">
      <c r="Q278" s="75"/>
    </row>
    <row r="279" spans="17:17" s="8" customFormat="1" x14ac:dyDescent="0.3">
      <c r="Q279" s="75"/>
    </row>
    <row r="280" spans="17:17" s="8" customFormat="1" x14ac:dyDescent="0.3">
      <c r="Q280" s="75"/>
    </row>
    <row r="281" spans="17:17" s="8" customFormat="1" x14ac:dyDescent="0.3">
      <c r="Q281" s="75"/>
    </row>
    <row r="282" spans="17:17" s="8" customFormat="1" x14ac:dyDescent="0.3">
      <c r="Q282" s="75"/>
    </row>
    <row r="283" spans="17:17" s="8" customFormat="1" x14ac:dyDescent="0.3">
      <c r="Q283" s="75"/>
    </row>
    <row r="284" spans="17:17" s="8" customFormat="1" x14ac:dyDescent="0.3">
      <c r="Q284" s="75"/>
    </row>
    <row r="285" spans="17:17" s="8" customFormat="1" x14ac:dyDescent="0.3">
      <c r="Q285" s="75"/>
    </row>
    <row r="286" spans="17:17" s="8" customFormat="1" x14ac:dyDescent="0.3">
      <c r="Q286" s="75"/>
    </row>
    <row r="287" spans="17:17" s="8" customFormat="1" x14ac:dyDescent="0.3">
      <c r="Q287" s="75"/>
    </row>
    <row r="288" spans="17:17" s="8" customFormat="1" x14ac:dyDescent="0.3">
      <c r="Q288" s="75"/>
    </row>
    <row r="289" spans="1:17" s="8" customFormat="1" x14ac:dyDescent="0.3">
      <c r="Q289" s="75"/>
    </row>
    <row r="290" spans="1:17" s="8" customFormat="1" x14ac:dyDescent="0.3">
      <c r="Q290" s="75"/>
    </row>
    <row r="291" spans="1:17" s="8" customFormat="1" x14ac:dyDescent="0.3">
      <c r="Q291" s="75"/>
    </row>
    <row r="292" spans="1:17" s="8" customFormat="1" x14ac:dyDescent="0.3">
      <c r="Q292" s="75"/>
    </row>
    <row r="293" spans="1:17" s="8" customFormat="1" x14ac:dyDescent="0.3">
      <c r="Q293" s="75"/>
    </row>
    <row r="294" spans="1:17" s="8" customFormat="1" x14ac:dyDescent="0.3">
      <c r="Q294" s="75"/>
    </row>
    <row r="295" spans="1:17" s="8" customFormat="1" x14ac:dyDescent="0.3">
      <c r="Q295" s="75"/>
    </row>
    <row r="296" spans="1:17" s="8" customFormat="1" x14ac:dyDescent="0.3">
      <c r="Q296" s="75"/>
    </row>
    <row r="297" spans="1:17" s="8" customFormat="1" x14ac:dyDescent="0.3">
      <c r="Q297" s="75"/>
    </row>
    <row r="298" spans="1:17" s="8" customFormat="1" x14ac:dyDescent="0.3">
      <c r="Q298" s="75"/>
    </row>
    <row r="299" spans="1:17" s="8" customFormat="1" x14ac:dyDescent="0.3">
      <c r="Q299" s="75"/>
    </row>
    <row r="300" spans="1:17" s="8" customFormat="1" x14ac:dyDescent="0.3">
      <c r="A300" s="5"/>
      <c r="B300" s="6"/>
      <c r="C300" s="26"/>
      <c r="Q300" s="75"/>
    </row>
    <row r="301" spans="1:17" s="8" customFormat="1" x14ac:dyDescent="0.3">
      <c r="A301" s="5"/>
      <c r="B301" s="6"/>
      <c r="C301" s="26"/>
      <c r="Q301" s="75"/>
    </row>
    <row r="302" spans="1:17" s="8" customFormat="1" x14ac:dyDescent="0.3">
      <c r="A302" s="5"/>
      <c r="B302" s="6"/>
      <c r="C302" s="26"/>
      <c r="Q302" s="75"/>
    </row>
    <row r="303" spans="1:17" s="8" customFormat="1" x14ac:dyDescent="0.3">
      <c r="A303" s="5"/>
      <c r="B303" s="6"/>
      <c r="C303" s="26"/>
      <c r="Q303" s="75"/>
    </row>
    <row r="304" spans="1:17" s="8" customFormat="1" x14ac:dyDescent="0.3">
      <c r="A304" s="5"/>
      <c r="B304" s="6"/>
      <c r="C304" s="26"/>
      <c r="Q304" s="75"/>
    </row>
    <row r="305" spans="1:17" s="8" customFormat="1" x14ac:dyDescent="0.3">
      <c r="A305" s="5"/>
      <c r="B305" s="6"/>
      <c r="C305" s="26"/>
      <c r="Q305" s="75"/>
    </row>
    <row r="306" spans="1:17" s="8" customFormat="1" x14ac:dyDescent="0.3">
      <c r="A306" s="5"/>
      <c r="B306" s="6"/>
      <c r="C306" s="26"/>
      <c r="Q306" s="75"/>
    </row>
    <row r="307" spans="1:17" s="8" customFormat="1" x14ac:dyDescent="0.3">
      <c r="A307" s="5"/>
      <c r="B307" s="6"/>
      <c r="C307" s="26"/>
      <c r="Q307" s="75"/>
    </row>
    <row r="308" spans="1:17" s="8" customFormat="1" x14ac:dyDescent="0.3">
      <c r="A308" s="5"/>
      <c r="B308" s="6"/>
      <c r="C308" s="26"/>
      <c r="Q308" s="75"/>
    </row>
    <row r="309" spans="1:17" s="8" customFormat="1" x14ac:dyDescent="0.3">
      <c r="A309" s="5"/>
      <c r="B309" s="6"/>
      <c r="C309" s="26"/>
      <c r="Q309" s="75"/>
    </row>
    <row r="310" spans="1:17" s="8" customFormat="1" x14ac:dyDescent="0.3">
      <c r="A310" s="5"/>
      <c r="B310" s="6"/>
      <c r="C310" s="26"/>
      <c r="Q310" s="75"/>
    </row>
    <row r="311" spans="1:17" s="8" customFormat="1" x14ac:dyDescent="0.3">
      <c r="A311" s="5"/>
      <c r="B311" s="6"/>
      <c r="C311" s="26"/>
      <c r="Q311" s="75"/>
    </row>
    <row r="312" spans="1:17" s="8" customFormat="1" x14ac:dyDescent="0.3">
      <c r="A312" s="5"/>
      <c r="B312" s="6"/>
      <c r="C312" s="26"/>
      <c r="Q312" s="75"/>
    </row>
  </sheetData>
  <mergeCells count="4">
    <mergeCell ref="D5:G5"/>
    <mergeCell ref="H5:K5"/>
    <mergeCell ref="A212:C212"/>
    <mergeCell ref="L5:O5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fitToHeight="0" orientation="portrait" r:id="rId1"/>
  <headerFooter alignWithMargins="0">
    <oddHeader>&amp;P. oldal</oddHeader>
  </headerFooter>
  <rowBreaks count="1" manualBreakCount="1">
    <brk id="160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view="pageBreakPreview" zoomScale="115" zoomScaleNormal="100" zoomScaleSheetLayoutView="115" workbookViewId="0">
      <selection activeCell="E2" sqref="E2"/>
    </sheetView>
  </sheetViews>
  <sheetFormatPr defaultRowHeight="13.2" x14ac:dyDescent="0.25"/>
  <cols>
    <col min="1" max="1" width="47.33203125" style="393" customWidth="1"/>
    <col min="2" max="2" width="14" style="393" bestFit="1" customWidth="1"/>
    <col min="3" max="3" width="12" style="393" bestFit="1" customWidth="1"/>
    <col min="4" max="4" width="10.44140625" style="393" bestFit="1" customWidth="1"/>
    <col min="5" max="5" width="17.88671875" style="122" customWidth="1"/>
    <col min="6" max="256" width="9.109375" style="122"/>
    <col min="257" max="257" width="39.44140625" style="122" customWidth="1"/>
    <col min="258" max="258" width="14" style="122" bestFit="1" customWidth="1"/>
    <col min="259" max="259" width="12" style="122" bestFit="1" customWidth="1"/>
    <col min="260" max="260" width="10.44140625" style="122" bestFit="1" customWidth="1"/>
    <col min="261" max="261" width="17.88671875" style="122" customWidth="1"/>
    <col min="262" max="512" width="9.109375" style="122"/>
    <col min="513" max="513" width="39.44140625" style="122" customWidth="1"/>
    <col min="514" max="514" width="14" style="122" bestFit="1" customWidth="1"/>
    <col min="515" max="515" width="12" style="122" bestFit="1" customWidth="1"/>
    <col min="516" max="516" width="10.44140625" style="122" bestFit="1" customWidth="1"/>
    <col min="517" max="517" width="17.88671875" style="122" customWidth="1"/>
    <col min="518" max="768" width="9.109375" style="122"/>
    <col min="769" max="769" width="39.44140625" style="122" customWidth="1"/>
    <col min="770" max="770" width="14" style="122" bestFit="1" customWidth="1"/>
    <col min="771" max="771" width="12" style="122" bestFit="1" customWidth="1"/>
    <col min="772" max="772" width="10.44140625" style="122" bestFit="1" customWidth="1"/>
    <col min="773" max="773" width="17.88671875" style="122" customWidth="1"/>
    <col min="774" max="1024" width="9.109375" style="122"/>
    <col min="1025" max="1025" width="39.44140625" style="122" customWidth="1"/>
    <col min="1026" max="1026" width="14" style="122" bestFit="1" customWidth="1"/>
    <col min="1027" max="1027" width="12" style="122" bestFit="1" customWidth="1"/>
    <col min="1028" max="1028" width="10.44140625" style="122" bestFit="1" customWidth="1"/>
    <col min="1029" max="1029" width="17.88671875" style="122" customWidth="1"/>
    <col min="1030" max="1280" width="9.109375" style="122"/>
    <col min="1281" max="1281" width="39.44140625" style="122" customWidth="1"/>
    <col min="1282" max="1282" width="14" style="122" bestFit="1" customWidth="1"/>
    <col min="1283" max="1283" width="12" style="122" bestFit="1" customWidth="1"/>
    <col min="1284" max="1284" width="10.44140625" style="122" bestFit="1" customWidth="1"/>
    <col min="1285" max="1285" width="17.88671875" style="122" customWidth="1"/>
    <col min="1286" max="1536" width="9.109375" style="122"/>
    <col min="1537" max="1537" width="39.44140625" style="122" customWidth="1"/>
    <col min="1538" max="1538" width="14" style="122" bestFit="1" customWidth="1"/>
    <col min="1539" max="1539" width="12" style="122" bestFit="1" customWidth="1"/>
    <col min="1540" max="1540" width="10.44140625" style="122" bestFit="1" customWidth="1"/>
    <col min="1541" max="1541" width="17.88671875" style="122" customWidth="1"/>
    <col min="1542" max="1792" width="9.109375" style="122"/>
    <col min="1793" max="1793" width="39.44140625" style="122" customWidth="1"/>
    <col min="1794" max="1794" width="14" style="122" bestFit="1" customWidth="1"/>
    <col min="1795" max="1795" width="12" style="122" bestFit="1" customWidth="1"/>
    <col min="1796" max="1796" width="10.44140625" style="122" bestFit="1" customWidth="1"/>
    <col min="1797" max="1797" width="17.88671875" style="122" customWidth="1"/>
    <col min="1798" max="2048" width="9.109375" style="122"/>
    <col min="2049" max="2049" width="39.44140625" style="122" customWidth="1"/>
    <col min="2050" max="2050" width="14" style="122" bestFit="1" customWidth="1"/>
    <col min="2051" max="2051" width="12" style="122" bestFit="1" customWidth="1"/>
    <col min="2052" max="2052" width="10.44140625" style="122" bestFit="1" customWidth="1"/>
    <col min="2053" max="2053" width="17.88671875" style="122" customWidth="1"/>
    <col min="2054" max="2304" width="9.109375" style="122"/>
    <col min="2305" max="2305" width="39.44140625" style="122" customWidth="1"/>
    <col min="2306" max="2306" width="14" style="122" bestFit="1" customWidth="1"/>
    <col min="2307" max="2307" width="12" style="122" bestFit="1" customWidth="1"/>
    <col min="2308" max="2308" width="10.44140625" style="122" bestFit="1" customWidth="1"/>
    <col min="2309" max="2309" width="17.88671875" style="122" customWidth="1"/>
    <col min="2310" max="2560" width="9.109375" style="122"/>
    <col min="2561" max="2561" width="39.44140625" style="122" customWidth="1"/>
    <col min="2562" max="2562" width="14" style="122" bestFit="1" customWidth="1"/>
    <col min="2563" max="2563" width="12" style="122" bestFit="1" customWidth="1"/>
    <col min="2564" max="2564" width="10.44140625" style="122" bestFit="1" customWidth="1"/>
    <col min="2565" max="2565" width="17.88671875" style="122" customWidth="1"/>
    <col min="2566" max="2816" width="9.109375" style="122"/>
    <col min="2817" max="2817" width="39.44140625" style="122" customWidth="1"/>
    <col min="2818" max="2818" width="14" style="122" bestFit="1" customWidth="1"/>
    <col min="2819" max="2819" width="12" style="122" bestFit="1" customWidth="1"/>
    <col min="2820" max="2820" width="10.44140625" style="122" bestFit="1" customWidth="1"/>
    <col min="2821" max="2821" width="17.88671875" style="122" customWidth="1"/>
    <col min="2822" max="3072" width="9.109375" style="122"/>
    <col min="3073" max="3073" width="39.44140625" style="122" customWidth="1"/>
    <col min="3074" max="3074" width="14" style="122" bestFit="1" customWidth="1"/>
    <col min="3075" max="3075" width="12" style="122" bestFit="1" customWidth="1"/>
    <col min="3076" max="3076" width="10.44140625" style="122" bestFit="1" customWidth="1"/>
    <col min="3077" max="3077" width="17.88671875" style="122" customWidth="1"/>
    <col min="3078" max="3328" width="9.109375" style="122"/>
    <col min="3329" max="3329" width="39.44140625" style="122" customWidth="1"/>
    <col min="3330" max="3330" width="14" style="122" bestFit="1" customWidth="1"/>
    <col min="3331" max="3331" width="12" style="122" bestFit="1" customWidth="1"/>
    <col min="3332" max="3332" width="10.44140625" style="122" bestFit="1" customWidth="1"/>
    <col min="3333" max="3333" width="17.88671875" style="122" customWidth="1"/>
    <col min="3334" max="3584" width="9.109375" style="122"/>
    <col min="3585" max="3585" width="39.44140625" style="122" customWidth="1"/>
    <col min="3586" max="3586" width="14" style="122" bestFit="1" customWidth="1"/>
    <col min="3587" max="3587" width="12" style="122" bestFit="1" customWidth="1"/>
    <col min="3588" max="3588" width="10.44140625" style="122" bestFit="1" customWidth="1"/>
    <col min="3589" max="3589" width="17.88671875" style="122" customWidth="1"/>
    <col min="3590" max="3840" width="9.109375" style="122"/>
    <col min="3841" max="3841" width="39.44140625" style="122" customWidth="1"/>
    <col min="3842" max="3842" width="14" style="122" bestFit="1" customWidth="1"/>
    <col min="3843" max="3843" width="12" style="122" bestFit="1" customWidth="1"/>
    <col min="3844" max="3844" width="10.44140625" style="122" bestFit="1" customWidth="1"/>
    <col min="3845" max="3845" width="17.88671875" style="122" customWidth="1"/>
    <col min="3846" max="4096" width="9.109375" style="122"/>
    <col min="4097" max="4097" width="39.44140625" style="122" customWidth="1"/>
    <col min="4098" max="4098" width="14" style="122" bestFit="1" customWidth="1"/>
    <col min="4099" max="4099" width="12" style="122" bestFit="1" customWidth="1"/>
    <col min="4100" max="4100" width="10.44140625" style="122" bestFit="1" customWidth="1"/>
    <col min="4101" max="4101" width="17.88671875" style="122" customWidth="1"/>
    <col min="4102" max="4352" width="9.109375" style="122"/>
    <col min="4353" max="4353" width="39.44140625" style="122" customWidth="1"/>
    <col min="4354" max="4354" width="14" style="122" bestFit="1" customWidth="1"/>
    <col min="4355" max="4355" width="12" style="122" bestFit="1" customWidth="1"/>
    <col min="4356" max="4356" width="10.44140625" style="122" bestFit="1" customWidth="1"/>
    <col min="4357" max="4357" width="17.88671875" style="122" customWidth="1"/>
    <col min="4358" max="4608" width="9.109375" style="122"/>
    <col min="4609" max="4609" width="39.44140625" style="122" customWidth="1"/>
    <col min="4610" max="4610" width="14" style="122" bestFit="1" customWidth="1"/>
    <col min="4611" max="4611" width="12" style="122" bestFit="1" customWidth="1"/>
    <col min="4612" max="4612" width="10.44140625" style="122" bestFit="1" customWidth="1"/>
    <col min="4613" max="4613" width="17.88671875" style="122" customWidth="1"/>
    <col min="4614" max="4864" width="9.109375" style="122"/>
    <col min="4865" max="4865" width="39.44140625" style="122" customWidth="1"/>
    <col min="4866" max="4866" width="14" style="122" bestFit="1" customWidth="1"/>
    <col min="4867" max="4867" width="12" style="122" bestFit="1" customWidth="1"/>
    <col min="4868" max="4868" width="10.44140625" style="122" bestFit="1" customWidth="1"/>
    <col min="4869" max="4869" width="17.88671875" style="122" customWidth="1"/>
    <col min="4870" max="5120" width="9.109375" style="122"/>
    <col min="5121" max="5121" width="39.44140625" style="122" customWidth="1"/>
    <col min="5122" max="5122" width="14" style="122" bestFit="1" customWidth="1"/>
    <col min="5123" max="5123" width="12" style="122" bestFit="1" customWidth="1"/>
    <col min="5124" max="5124" width="10.44140625" style="122" bestFit="1" customWidth="1"/>
    <col min="5125" max="5125" width="17.88671875" style="122" customWidth="1"/>
    <col min="5126" max="5376" width="9.109375" style="122"/>
    <col min="5377" max="5377" width="39.44140625" style="122" customWidth="1"/>
    <col min="5378" max="5378" width="14" style="122" bestFit="1" customWidth="1"/>
    <col min="5379" max="5379" width="12" style="122" bestFit="1" customWidth="1"/>
    <col min="5380" max="5380" width="10.44140625" style="122" bestFit="1" customWidth="1"/>
    <col min="5381" max="5381" width="17.88671875" style="122" customWidth="1"/>
    <col min="5382" max="5632" width="9.109375" style="122"/>
    <col min="5633" max="5633" width="39.44140625" style="122" customWidth="1"/>
    <col min="5634" max="5634" width="14" style="122" bestFit="1" customWidth="1"/>
    <col min="5635" max="5635" width="12" style="122" bestFit="1" customWidth="1"/>
    <col min="5636" max="5636" width="10.44140625" style="122" bestFit="1" customWidth="1"/>
    <col min="5637" max="5637" width="17.88671875" style="122" customWidth="1"/>
    <col min="5638" max="5888" width="9.109375" style="122"/>
    <col min="5889" max="5889" width="39.44140625" style="122" customWidth="1"/>
    <col min="5890" max="5890" width="14" style="122" bestFit="1" customWidth="1"/>
    <col min="5891" max="5891" width="12" style="122" bestFit="1" customWidth="1"/>
    <col min="5892" max="5892" width="10.44140625" style="122" bestFit="1" customWidth="1"/>
    <col min="5893" max="5893" width="17.88671875" style="122" customWidth="1"/>
    <col min="5894" max="6144" width="9.109375" style="122"/>
    <col min="6145" max="6145" width="39.44140625" style="122" customWidth="1"/>
    <col min="6146" max="6146" width="14" style="122" bestFit="1" customWidth="1"/>
    <col min="6147" max="6147" width="12" style="122" bestFit="1" customWidth="1"/>
    <col min="6148" max="6148" width="10.44140625" style="122" bestFit="1" customWidth="1"/>
    <col min="6149" max="6149" width="17.88671875" style="122" customWidth="1"/>
    <col min="6150" max="6400" width="9.109375" style="122"/>
    <col min="6401" max="6401" width="39.44140625" style="122" customWidth="1"/>
    <col min="6402" max="6402" width="14" style="122" bestFit="1" customWidth="1"/>
    <col min="6403" max="6403" width="12" style="122" bestFit="1" customWidth="1"/>
    <col min="6404" max="6404" width="10.44140625" style="122" bestFit="1" customWidth="1"/>
    <col min="6405" max="6405" width="17.88671875" style="122" customWidth="1"/>
    <col min="6406" max="6656" width="9.109375" style="122"/>
    <col min="6657" max="6657" width="39.44140625" style="122" customWidth="1"/>
    <col min="6658" max="6658" width="14" style="122" bestFit="1" customWidth="1"/>
    <col min="6659" max="6659" width="12" style="122" bestFit="1" customWidth="1"/>
    <col min="6660" max="6660" width="10.44140625" style="122" bestFit="1" customWidth="1"/>
    <col min="6661" max="6661" width="17.88671875" style="122" customWidth="1"/>
    <col min="6662" max="6912" width="9.109375" style="122"/>
    <col min="6913" max="6913" width="39.44140625" style="122" customWidth="1"/>
    <col min="6914" max="6914" width="14" style="122" bestFit="1" customWidth="1"/>
    <col min="6915" max="6915" width="12" style="122" bestFit="1" customWidth="1"/>
    <col min="6916" max="6916" width="10.44140625" style="122" bestFit="1" customWidth="1"/>
    <col min="6917" max="6917" width="17.88671875" style="122" customWidth="1"/>
    <col min="6918" max="7168" width="9.109375" style="122"/>
    <col min="7169" max="7169" width="39.44140625" style="122" customWidth="1"/>
    <col min="7170" max="7170" width="14" style="122" bestFit="1" customWidth="1"/>
    <col min="7171" max="7171" width="12" style="122" bestFit="1" customWidth="1"/>
    <col min="7172" max="7172" width="10.44140625" style="122" bestFit="1" customWidth="1"/>
    <col min="7173" max="7173" width="17.88671875" style="122" customWidth="1"/>
    <col min="7174" max="7424" width="9.109375" style="122"/>
    <col min="7425" max="7425" width="39.44140625" style="122" customWidth="1"/>
    <col min="7426" max="7426" width="14" style="122" bestFit="1" customWidth="1"/>
    <col min="7427" max="7427" width="12" style="122" bestFit="1" customWidth="1"/>
    <col min="7428" max="7428" width="10.44140625" style="122" bestFit="1" customWidth="1"/>
    <col min="7429" max="7429" width="17.88671875" style="122" customWidth="1"/>
    <col min="7430" max="7680" width="9.109375" style="122"/>
    <col min="7681" max="7681" width="39.44140625" style="122" customWidth="1"/>
    <col min="7682" max="7682" width="14" style="122" bestFit="1" customWidth="1"/>
    <col min="7683" max="7683" width="12" style="122" bestFit="1" customWidth="1"/>
    <col min="7684" max="7684" width="10.44140625" style="122" bestFit="1" customWidth="1"/>
    <col min="7685" max="7685" width="17.88671875" style="122" customWidth="1"/>
    <col min="7686" max="7936" width="9.109375" style="122"/>
    <col min="7937" max="7937" width="39.44140625" style="122" customWidth="1"/>
    <col min="7938" max="7938" width="14" style="122" bestFit="1" customWidth="1"/>
    <col min="7939" max="7939" width="12" style="122" bestFit="1" customWidth="1"/>
    <col min="7940" max="7940" width="10.44140625" style="122" bestFit="1" customWidth="1"/>
    <col min="7941" max="7941" width="17.88671875" style="122" customWidth="1"/>
    <col min="7942" max="8192" width="9.109375" style="122"/>
    <col min="8193" max="8193" width="39.44140625" style="122" customWidth="1"/>
    <col min="8194" max="8194" width="14" style="122" bestFit="1" customWidth="1"/>
    <col min="8195" max="8195" width="12" style="122" bestFit="1" customWidth="1"/>
    <col min="8196" max="8196" width="10.44140625" style="122" bestFit="1" customWidth="1"/>
    <col min="8197" max="8197" width="17.88671875" style="122" customWidth="1"/>
    <col min="8198" max="8448" width="9.109375" style="122"/>
    <col min="8449" max="8449" width="39.44140625" style="122" customWidth="1"/>
    <col min="8450" max="8450" width="14" style="122" bestFit="1" customWidth="1"/>
    <col min="8451" max="8451" width="12" style="122" bestFit="1" customWidth="1"/>
    <col min="8452" max="8452" width="10.44140625" style="122" bestFit="1" customWidth="1"/>
    <col min="8453" max="8453" width="17.88671875" style="122" customWidth="1"/>
    <col min="8454" max="8704" width="9.109375" style="122"/>
    <col min="8705" max="8705" width="39.44140625" style="122" customWidth="1"/>
    <col min="8706" max="8706" width="14" style="122" bestFit="1" customWidth="1"/>
    <col min="8707" max="8707" width="12" style="122" bestFit="1" customWidth="1"/>
    <col min="8708" max="8708" width="10.44140625" style="122" bestFit="1" customWidth="1"/>
    <col min="8709" max="8709" width="17.88671875" style="122" customWidth="1"/>
    <col min="8710" max="8960" width="9.109375" style="122"/>
    <col min="8961" max="8961" width="39.44140625" style="122" customWidth="1"/>
    <col min="8962" max="8962" width="14" style="122" bestFit="1" customWidth="1"/>
    <col min="8963" max="8963" width="12" style="122" bestFit="1" customWidth="1"/>
    <col min="8964" max="8964" width="10.44140625" style="122" bestFit="1" customWidth="1"/>
    <col min="8965" max="8965" width="17.88671875" style="122" customWidth="1"/>
    <col min="8966" max="9216" width="9.109375" style="122"/>
    <col min="9217" max="9217" width="39.44140625" style="122" customWidth="1"/>
    <col min="9218" max="9218" width="14" style="122" bestFit="1" customWidth="1"/>
    <col min="9219" max="9219" width="12" style="122" bestFit="1" customWidth="1"/>
    <col min="9220" max="9220" width="10.44140625" style="122" bestFit="1" customWidth="1"/>
    <col min="9221" max="9221" width="17.88671875" style="122" customWidth="1"/>
    <col min="9222" max="9472" width="9.109375" style="122"/>
    <col min="9473" max="9473" width="39.44140625" style="122" customWidth="1"/>
    <col min="9474" max="9474" width="14" style="122" bestFit="1" customWidth="1"/>
    <col min="9475" max="9475" width="12" style="122" bestFit="1" customWidth="1"/>
    <col min="9476" max="9476" width="10.44140625" style="122" bestFit="1" customWidth="1"/>
    <col min="9477" max="9477" width="17.88671875" style="122" customWidth="1"/>
    <col min="9478" max="9728" width="9.109375" style="122"/>
    <col min="9729" max="9729" width="39.44140625" style="122" customWidth="1"/>
    <col min="9730" max="9730" width="14" style="122" bestFit="1" customWidth="1"/>
    <col min="9731" max="9731" width="12" style="122" bestFit="1" customWidth="1"/>
    <col min="9732" max="9732" width="10.44140625" style="122" bestFit="1" customWidth="1"/>
    <col min="9733" max="9733" width="17.88671875" style="122" customWidth="1"/>
    <col min="9734" max="9984" width="9.109375" style="122"/>
    <col min="9985" max="9985" width="39.44140625" style="122" customWidth="1"/>
    <col min="9986" max="9986" width="14" style="122" bestFit="1" customWidth="1"/>
    <col min="9987" max="9987" width="12" style="122" bestFit="1" customWidth="1"/>
    <col min="9988" max="9988" width="10.44140625" style="122" bestFit="1" customWidth="1"/>
    <col min="9989" max="9989" width="17.88671875" style="122" customWidth="1"/>
    <col min="9990" max="10240" width="9.109375" style="122"/>
    <col min="10241" max="10241" width="39.44140625" style="122" customWidth="1"/>
    <col min="10242" max="10242" width="14" style="122" bestFit="1" customWidth="1"/>
    <col min="10243" max="10243" width="12" style="122" bestFit="1" customWidth="1"/>
    <col min="10244" max="10244" width="10.44140625" style="122" bestFit="1" customWidth="1"/>
    <col min="10245" max="10245" width="17.88671875" style="122" customWidth="1"/>
    <col min="10246" max="10496" width="9.109375" style="122"/>
    <col min="10497" max="10497" width="39.44140625" style="122" customWidth="1"/>
    <col min="10498" max="10498" width="14" style="122" bestFit="1" customWidth="1"/>
    <col min="10499" max="10499" width="12" style="122" bestFit="1" customWidth="1"/>
    <col min="10500" max="10500" width="10.44140625" style="122" bestFit="1" customWidth="1"/>
    <col min="10501" max="10501" width="17.88671875" style="122" customWidth="1"/>
    <col min="10502" max="10752" width="9.109375" style="122"/>
    <col min="10753" max="10753" width="39.44140625" style="122" customWidth="1"/>
    <col min="10754" max="10754" width="14" style="122" bestFit="1" customWidth="1"/>
    <col min="10755" max="10755" width="12" style="122" bestFit="1" customWidth="1"/>
    <col min="10756" max="10756" width="10.44140625" style="122" bestFit="1" customWidth="1"/>
    <col min="10757" max="10757" width="17.88671875" style="122" customWidth="1"/>
    <col min="10758" max="11008" width="9.109375" style="122"/>
    <col min="11009" max="11009" width="39.44140625" style="122" customWidth="1"/>
    <col min="11010" max="11010" width="14" style="122" bestFit="1" customWidth="1"/>
    <col min="11011" max="11011" width="12" style="122" bestFit="1" customWidth="1"/>
    <col min="11012" max="11012" width="10.44140625" style="122" bestFit="1" customWidth="1"/>
    <col min="11013" max="11013" width="17.88671875" style="122" customWidth="1"/>
    <col min="11014" max="11264" width="9.109375" style="122"/>
    <col min="11265" max="11265" width="39.44140625" style="122" customWidth="1"/>
    <col min="11266" max="11266" width="14" style="122" bestFit="1" customWidth="1"/>
    <col min="11267" max="11267" width="12" style="122" bestFit="1" customWidth="1"/>
    <col min="11268" max="11268" width="10.44140625" style="122" bestFit="1" customWidth="1"/>
    <col min="11269" max="11269" width="17.88671875" style="122" customWidth="1"/>
    <col min="11270" max="11520" width="9.109375" style="122"/>
    <col min="11521" max="11521" width="39.44140625" style="122" customWidth="1"/>
    <col min="11522" max="11522" width="14" style="122" bestFit="1" customWidth="1"/>
    <col min="11523" max="11523" width="12" style="122" bestFit="1" customWidth="1"/>
    <col min="11524" max="11524" width="10.44140625" style="122" bestFit="1" customWidth="1"/>
    <col min="11525" max="11525" width="17.88671875" style="122" customWidth="1"/>
    <col min="11526" max="11776" width="9.109375" style="122"/>
    <col min="11777" max="11777" width="39.44140625" style="122" customWidth="1"/>
    <col min="11778" max="11778" width="14" style="122" bestFit="1" customWidth="1"/>
    <col min="11779" max="11779" width="12" style="122" bestFit="1" customWidth="1"/>
    <col min="11780" max="11780" width="10.44140625" style="122" bestFit="1" customWidth="1"/>
    <col min="11781" max="11781" width="17.88671875" style="122" customWidth="1"/>
    <col min="11782" max="12032" width="9.109375" style="122"/>
    <col min="12033" max="12033" width="39.44140625" style="122" customWidth="1"/>
    <col min="12034" max="12034" width="14" style="122" bestFit="1" customWidth="1"/>
    <col min="12035" max="12035" width="12" style="122" bestFit="1" customWidth="1"/>
    <col min="12036" max="12036" width="10.44140625" style="122" bestFit="1" customWidth="1"/>
    <col min="12037" max="12037" width="17.88671875" style="122" customWidth="1"/>
    <col min="12038" max="12288" width="9.109375" style="122"/>
    <col min="12289" max="12289" width="39.44140625" style="122" customWidth="1"/>
    <col min="12290" max="12290" width="14" style="122" bestFit="1" customWidth="1"/>
    <col min="12291" max="12291" width="12" style="122" bestFit="1" customWidth="1"/>
    <col min="12292" max="12292" width="10.44140625" style="122" bestFit="1" customWidth="1"/>
    <col min="12293" max="12293" width="17.88671875" style="122" customWidth="1"/>
    <col min="12294" max="12544" width="9.109375" style="122"/>
    <col min="12545" max="12545" width="39.44140625" style="122" customWidth="1"/>
    <col min="12546" max="12546" width="14" style="122" bestFit="1" customWidth="1"/>
    <col min="12547" max="12547" width="12" style="122" bestFit="1" customWidth="1"/>
    <col min="12548" max="12548" width="10.44140625" style="122" bestFit="1" customWidth="1"/>
    <col min="12549" max="12549" width="17.88671875" style="122" customWidth="1"/>
    <col min="12550" max="12800" width="9.109375" style="122"/>
    <col min="12801" max="12801" width="39.44140625" style="122" customWidth="1"/>
    <col min="12802" max="12802" width="14" style="122" bestFit="1" customWidth="1"/>
    <col min="12803" max="12803" width="12" style="122" bestFit="1" customWidth="1"/>
    <col min="12804" max="12804" width="10.44140625" style="122" bestFit="1" customWidth="1"/>
    <col min="12805" max="12805" width="17.88671875" style="122" customWidth="1"/>
    <col min="12806" max="13056" width="9.109375" style="122"/>
    <col min="13057" max="13057" width="39.44140625" style="122" customWidth="1"/>
    <col min="13058" max="13058" width="14" style="122" bestFit="1" customWidth="1"/>
    <col min="13059" max="13059" width="12" style="122" bestFit="1" customWidth="1"/>
    <col min="13060" max="13060" width="10.44140625" style="122" bestFit="1" customWidth="1"/>
    <col min="13061" max="13061" width="17.88671875" style="122" customWidth="1"/>
    <col min="13062" max="13312" width="9.109375" style="122"/>
    <col min="13313" max="13313" width="39.44140625" style="122" customWidth="1"/>
    <col min="13314" max="13314" width="14" style="122" bestFit="1" customWidth="1"/>
    <col min="13315" max="13315" width="12" style="122" bestFit="1" customWidth="1"/>
    <col min="13316" max="13316" width="10.44140625" style="122" bestFit="1" customWidth="1"/>
    <col min="13317" max="13317" width="17.88671875" style="122" customWidth="1"/>
    <col min="13318" max="13568" width="9.109375" style="122"/>
    <col min="13569" max="13569" width="39.44140625" style="122" customWidth="1"/>
    <col min="13570" max="13570" width="14" style="122" bestFit="1" customWidth="1"/>
    <col min="13571" max="13571" width="12" style="122" bestFit="1" customWidth="1"/>
    <col min="13572" max="13572" width="10.44140625" style="122" bestFit="1" customWidth="1"/>
    <col min="13573" max="13573" width="17.88671875" style="122" customWidth="1"/>
    <col min="13574" max="13824" width="9.109375" style="122"/>
    <col min="13825" max="13825" width="39.44140625" style="122" customWidth="1"/>
    <col min="13826" max="13826" width="14" style="122" bestFit="1" customWidth="1"/>
    <col min="13827" max="13827" width="12" style="122" bestFit="1" customWidth="1"/>
    <col min="13828" max="13828" width="10.44140625" style="122" bestFit="1" customWidth="1"/>
    <col min="13829" max="13829" width="17.88671875" style="122" customWidth="1"/>
    <col min="13830" max="14080" width="9.109375" style="122"/>
    <col min="14081" max="14081" width="39.44140625" style="122" customWidth="1"/>
    <col min="14082" max="14082" width="14" style="122" bestFit="1" customWidth="1"/>
    <col min="14083" max="14083" width="12" style="122" bestFit="1" customWidth="1"/>
    <col min="14084" max="14084" width="10.44140625" style="122" bestFit="1" customWidth="1"/>
    <col min="14085" max="14085" width="17.88671875" style="122" customWidth="1"/>
    <col min="14086" max="14336" width="9.109375" style="122"/>
    <col min="14337" max="14337" width="39.44140625" style="122" customWidth="1"/>
    <col min="14338" max="14338" width="14" style="122" bestFit="1" customWidth="1"/>
    <col min="14339" max="14339" width="12" style="122" bestFit="1" customWidth="1"/>
    <col min="14340" max="14340" width="10.44140625" style="122" bestFit="1" customWidth="1"/>
    <col min="14341" max="14341" width="17.88671875" style="122" customWidth="1"/>
    <col min="14342" max="14592" width="9.109375" style="122"/>
    <col min="14593" max="14593" width="39.44140625" style="122" customWidth="1"/>
    <col min="14594" max="14594" width="14" style="122" bestFit="1" customWidth="1"/>
    <col min="14595" max="14595" width="12" style="122" bestFit="1" customWidth="1"/>
    <col min="14596" max="14596" width="10.44140625" style="122" bestFit="1" customWidth="1"/>
    <col min="14597" max="14597" width="17.88671875" style="122" customWidth="1"/>
    <col min="14598" max="14848" width="9.109375" style="122"/>
    <col min="14849" max="14849" width="39.44140625" style="122" customWidth="1"/>
    <col min="14850" max="14850" width="14" style="122" bestFit="1" customWidth="1"/>
    <col min="14851" max="14851" width="12" style="122" bestFit="1" customWidth="1"/>
    <col min="14852" max="14852" width="10.44140625" style="122" bestFit="1" customWidth="1"/>
    <col min="14853" max="14853" width="17.88671875" style="122" customWidth="1"/>
    <col min="14854" max="15104" width="9.109375" style="122"/>
    <col min="15105" max="15105" width="39.44140625" style="122" customWidth="1"/>
    <col min="15106" max="15106" width="14" style="122" bestFit="1" customWidth="1"/>
    <col min="15107" max="15107" width="12" style="122" bestFit="1" customWidth="1"/>
    <col min="15108" max="15108" width="10.44140625" style="122" bestFit="1" customWidth="1"/>
    <col min="15109" max="15109" width="17.88671875" style="122" customWidth="1"/>
    <col min="15110" max="15360" width="9.109375" style="122"/>
    <col min="15361" max="15361" width="39.44140625" style="122" customWidth="1"/>
    <col min="15362" max="15362" width="14" style="122" bestFit="1" customWidth="1"/>
    <col min="15363" max="15363" width="12" style="122" bestFit="1" customWidth="1"/>
    <col min="15364" max="15364" width="10.44140625" style="122" bestFit="1" customWidth="1"/>
    <col min="15365" max="15365" width="17.88671875" style="122" customWidth="1"/>
    <col min="15366" max="15616" width="9.109375" style="122"/>
    <col min="15617" max="15617" width="39.44140625" style="122" customWidth="1"/>
    <col min="15618" max="15618" width="14" style="122" bestFit="1" customWidth="1"/>
    <col min="15619" max="15619" width="12" style="122" bestFit="1" customWidth="1"/>
    <col min="15620" max="15620" width="10.44140625" style="122" bestFit="1" customWidth="1"/>
    <col min="15621" max="15621" width="17.88671875" style="122" customWidth="1"/>
    <col min="15622" max="15872" width="9.109375" style="122"/>
    <col min="15873" max="15873" width="39.44140625" style="122" customWidth="1"/>
    <col min="15874" max="15874" width="14" style="122" bestFit="1" customWidth="1"/>
    <col min="15875" max="15875" width="12" style="122" bestFit="1" customWidth="1"/>
    <col min="15876" max="15876" width="10.44140625" style="122" bestFit="1" customWidth="1"/>
    <col min="15877" max="15877" width="17.88671875" style="122" customWidth="1"/>
    <col min="15878" max="16128" width="9.109375" style="122"/>
    <col min="16129" max="16129" width="39.44140625" style="122" customWidth="1"/>
    <col min="16130" max="16130" width="14" style="122" bestFit="1" customWidth="1"/>
    <col min="16131" max="16131" width="12" style="122" bestFit="1" customWidth="1"/>
    <col min="16132" max="16132" width="10.44140625" style="122" bestFit="1" customWidth="1"/>
    <col min="16133" max="16133" width="17.88671875" style="122" customWidth="1"/>
    <col min="16134" max="16384" width="9.109375" style="122"/>
  </cols>
  <sheetData>
    <row r="1" spans="1:7" ht="13.8" x14ac:dyDescent="0.25">
      <c r="A1" s="392"/>
      <c r="B1" s="392"/>
      <c r="C1" s="392"/>
      <c r="E1" s="394" t="s">
        <v>1938</v>
      </c>
    </row>
    <row r="2" spans="1:7" x14ac:dyDescent="0.25">
      <c r="A2" s="392"/>
      <c r="B2" s="392"/>
      <c r="C2" s="392"/>
      <c r="D2" s="395"/>
    </row>
    <row r="3" spans="1:7" x14ac:dyDescent="0.25">
      <c r="A3" s="396" t="s">
        <v>1794</v>
      </c>
      <c r="B3" s="396"/>
      <c r="C3" s="396"/>
      <c r="D3" s="396"/>
    </row>
    <row r="4" spans="1:7" x14ac:dyDescent="0.25">
      <c r="A4" s="392"/>
      <c r="B4" s="392"/>
      <c r="C4" s="392"/>
      <c r="D4" s="392"/>
    </row>
    <row r="5" spans="1:7" ht="52.8" x14ac:dyDescent="0.25">
      <c r="A5" s="397"/>
      <c r="B5" s="398" t="s">
        <v>1789</v>
      </c>
      <c r="C5" s="398" t="s">
        <v>1790</v>
      </c>
      <c r="D5" s="398" t="s">
        <v>1791</v>
      </c>
      <c r="E5" s="398" t="s">
        <v>1792</v>
      </c>
    </row>
    <row r="6" spans="1:7" x14ac:dyDescent="0.25">
      <c r="A6" s="399" t="s">
        <v>426</v>
      </c>
      <c r="B6" s="399">
        <v>73</v>
      </c>
      <c r="C6" s="399">
        <v>74</v>
      </c>
      <c r="D6" s="399">
        <v>73</v>
      </c>
      <c r="E6" s="399">
        <v>4</v>
      </c>
    </row>
    <row r="7" spans="1:7" x14ac:dyDescent="0.25">
      <c r="A7" s="399" t="s">
        <v>53</v>
      </c>
      <c r="B7" s="399">
        <v>64</v>
      </c>
      <c r="C7" s="399">
        <v>57</v>
      </c>
      <c r="D7" s="399">
        <v>57</v>
      </c>
      <c r="E7" s="399">
        <v>4</v>
      </c>
    </row>
    <row r="8" spans="1:7" x14ac:dyDescent="0.25">
      <c r="A8" s="399" t="s">
        <v>1795</v>
      </c>
      <c r="B8" s="399">
        <v>8</v>
      </c>
      <c r="C8" s="399">
        <v>7</v>
      </c>
      <c r="D8" s="399">
        <v>10</v>
      </c>
      <c r="E8" s="399">
        <v>3</v>
      </c>
      <c r="F8" s="119"/>
      <c r="G8" s="119"/>
    </row>
    <row r="9" spans="1:7" x14ac:dyDescent="0.25">
      <c r="A9" s="399" t="s">
        <v>54</v>
      </c>
      <c r="B9" s="399">
        <v>76</v>
      </c>
      <c r="C9" s="399">
        <v>75</v>
      </c>
      <c r="D9" s="399">
        <v>67</v>
      </c>
      <c r="E9" s="399">
        <v>2</v>
      </c>
      <c r="F9" s="119"/>
      <c r="G9" s="119"/>
    </row>
    <row r="10" spans="1:7" x14ac:dyDescent="0.25">
      <c r="A10" s="399" t="s">
        <v>1793</v>
      </c>
      <c r="B10" s="399">
        <v>18</v>
      </c>
      <c r="C10" s="399">
        <v>69</v>
      </c>
      <c r="D10" s="399">
        <v>47</v>
      </c>
      <c r="E10" s="399">
        <v>14</v>
      </c>
      <c r="F10" s="119"/>
      <c r="G10" s="119"/>
    </row>
    <row r="11" spans="1:7" x14ac:dyDescent="0.25">
      <c r="A11" s="400" t="s">
        <v>28</v>
      </c>
      <c r="B11" s="400">
        <f>SUM(B6:B10)</f>
        <v>239</v>
      </c>
      <c r="C11" s="400">
        <f>SUM(C6:C10)</f>
        <v>282</v>
      </c>
      <c r="D11" s="400">
        <f>SUM(D6:D10)</f>
        <v>254</v>
      </c>
      <c r="E11" s="400">
        <f>SUM(E6:E10)</f>
        <v>27</v>
      </c>
      <c r="F11" s="119"/>
      <c r="G11" s="119"/>
    </row>
    <row r="12" spans="1:7" x14ac:dyDescent="0.25">
      <c r="E12" s="119"/>
      <c r="F12" s="119"/>
      <c r="G12" s="119"/>
    </row>
    <row r="13" spans="1:7" x14ac:dyDescent="0.25">
      <c r="E13" s="119"/>
      <c r="F13" s="119"/>
      <c r="G13" s="119"/>
    </row>
    <row r="14" spans="1:7" x14ac:dyDescent="0.25">
      <c r="E14" s="119"/>
      <c r="F14" s="119"/>
      <c r="G14" s="119"/>
    </row>
    <row r="15" spans="1:7" x14ac:dyDescent="0.25">
      <c r="E15" s="119"/>
      <c r="F15" s="119"/>
      <c r="G15" s="119"/>
    </row>
    <row r="16" spans="1:7" x14ac:dyDescent="0.25">
      <c r="E16" s="119"/>
      <c r="F16" s="119"/>
      <c r="G16" s="119"/>
    </row>
    <row r="17" spans="5:7" x14ac:dyDescent="0.25">
      <c r="E17" s="119"/>
      <c r="F17" s="119"/>
      <c r="G17" s="119"/>
    </row>
    <row r="18" spans="5:7" x14ac:dyDescent="0.25">
      <c r="E18" s="119"/>
      <c r="F18" s="119"/>
      <c r="G18" s="119"/>
    </row>
  </sheetData>
  <pageMargins left="0.7" right="0.7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6"/>
  <sheetViews>
    <sheetView zoomScaleNormal="100" workbookViewId="0">
      <selection activeCell="A2" sqref="A2"/>
    </sheetView>
  </sheetViews>
  <sheetFormatPr defaultRowHeight="13.2" x14ac:dyDescent="0.25"/>
  <cols>
    <col min="1" max="1" width="64.88671875" style="119" customWidth="1"/>
    <col min="2" max="2" width="58.33203125" style="119" customWidth="1"/>
    <col min="3" max="3" width="33.109375" style="119" customWidth="1"/>
    <col min="4" max="256" width="9.109375" style="122"/>
    <col min="257" max="257" width="64.88671875" style="122" customWidth="1"/>
    <col min="258" max="258" width="58.33203125" style="122" customWidth="1"/>
    <col min="259" max="259" width="33.109375" style="122" customWidth="1"/>
    <col min="260" max="512" width="9.109375" style="122"/>
    <col min="513" max="513" width="64.88671875" style="122" customWidth="1"/>
    <col min="514" max="514" width="58.33203125" style="122" customWidth="1"/>
    <col min="515" max="515" width="33.109375" style="122" customWidth="1"/>
    <col min="516" max="768" width="9.109375" style="122"/>
    <col min="769" max="769" width="64.88671875" style="122" customWidth="1"/>
    <col min="770" max="770" width="58.33203125" style="122" customWidth="1"/>
    <col min="771" max="771" width="33.109375" style="122" customWidth="1"/>
    <col min="772" max="1024" width="9.109375" style="122"/>
    <col min="1025" max="1025" width="64.88671875" style="122" customWidth="1"/>
    <col min="1026" max="1026" width="58.33203125" style="122" customWidth="1"/>
    <col min="1027" max="1027" width="33.109375" style="122" customWidth="1"/>
    <col min="1028" max="1280" width="9.109375" style="122"/>
    <col min="1281" max="1281" width="64.88671875" style="122" customWidth="1"/>
    <col min="1282" max="1282" width="58.33203125" style="122" customWidth="1"/>
    <col min="1283" max="1283" width="33.109375" style="122" customWidth="1"/>
    <col min="1284" max="1536" width="9.109375" style="122"/>
    <col min="1537" max="1537" width="64.88671875" style="122" customWidth="1"/>
    <col min="1538" max="1538" width="58.33203125" style="122" customWidth="1"/>
    <col min="1539" max="1539" width="33.109375" style="122" customWidth="1"/>
    <col min="1540" max="1792" width="9.109375" style="122"/>
    <col min="1793" max="1793" width="64.88671875" style="122" customWidth="1"/>
    <col min="1794" max="1794" width="58.33203125" style="122" customWidth="1"/>
    <col min="1795" max="1795" width="33.109375" style="122" customWidth="1"/>
    <col min="1796" max="2048" width="9.109375" style="122"/>
    <col min="2049" max="2049" width="64.88671875" style="122" customWidth="1"/>
    <col min="2050" max="2050" width="58.33203125" style="122" customWidth="1"/>
    <col min="2051" max="2051" width="33.109375" style="122" customWidth="1"/>
    <col min="2052" max="2304" width="9.109375" style="122"/>
    <col min="2305" max="2305" width="64.88671875" style="122" customWidth="1"/>
    <col min="2306" max="2306" width="58.33203125" style="122" customWidth="1"/>
    <col min="2307" max="2307" width="33.109375" style="122" customWidth="1"/>
    <col min="2308" max="2560" width="9.109375" style="122"/>
    <col min="2561" max="2561" width="64.88671875" style="122" customWidth="1"/>
    <col min="2562" max="2562" width="58.33203125" style="122" customWidth="1"/>
    <col min="2563" max="2563" width="33.109375" style="122" customWidth="1"/>
    <col min="2564" max="2816" width="9.109375" style="122"/>
    <col min="2817" max="2817" width="64.88671875" style="122" customWidth="1"/>
    <col min="2818" max="2818" width="58.33203125" style="122" customWidth="1"/>
    <col min="2819" max="2819" width="33.109375" style="122" customWidth="1"/>
    <col min="2820" max="3072" width="9.109375" style="122"/>
    <col min="3073" max="3073" width="64.88671875" style="122" customWidth="1"/>
    <col min="3074" max="3074" width="58.33203125" style="122" customWidth="1"/>
    <col min="3075" max="3075" width="33.109375" style="122" customWidth="1"/>
    <col min="3076" max="3328" width="9.109375" style="122"/>
    <col min="3329" max="3329" width="64.88671875" style="122" customWidth="1"/>
    <col min="3330" max="3330" width="58.33203125" style="122" customWidth="1"/>
    <col min="3331" max="3331" width="33.109375" style="122" customWidth="1"/>
    <col min="3332" max="3584" width="9.109375" style="122"/>
    <col min="3585" max="3585" width="64.88671875" style="122" customWidth="1"/>
    <col min="3586" max="3586" width="58.33203125" style="122" customWidth="1"/>
    <col min="3587" max="3587" width="33.109375" style="122" customWidth="1"/>
    <col min="3588" max="3840" width="9.109375" style="122"/>
    <col min="3841" max="3841" width="64.88671875" style="122" customWidth="1"/>
    <col min="3842" max="3842" width="58.33203125" style="122" customWidth="1"/>
    <col min="3843" max="3843" width="33.109375" style="122" customWidth="1"/>
    <col min="3844" max="4096" width="9.109375" style="122"/>
    <col min="4097" max="4097" width="64.88671875" style="122" customWidth="1"/>
    <col min="4098" max="4098" width="58.33203125" style="122" customWidth="1"/>
    <col min="4099" max="4099" width="33.109375" style="122" customWidth="1"/>
    <col min="4100" max="4352" width="9.109375" style="122"/>
    <col min="4353" max="4353" width="64.88671875" style="122" customWidth="1"/>
    <col min="4354" max="4354" width="58.33203125" style="122" customWidth="1"/>
    <col min="4355" max="4355" width="33.109375" style="122" customWidth="1"/>
    <col min="4356" max="4608" width="9.109375" style="122"/>
    <col min="4609" max="4609" width="64.88671875" style="122" customWidth="1"/>
    <col min="4610" max="4610" width="58.33203125" style="122" customWidth="1"/>
    <col min="4611" max="4611" width="33.109375" style="122" customWidth="1"/>
    <col min="4612" max="4864" width="9.109375" style="122"/>
    <col min="4865" max="4865" width="64.88671875" style="122" customWidth="1"/>
    <col min="4866" max="4866" width="58.33203125" style="122" customWidth="1"/>
    <col min="4867" max="4867" width="33.109375" style="122" customWidth="1"/>
    <col min="4868" max="5120" width="9.109375" style="122"/>
    <col min="5121" max="5121" width="64.88671875" style="122" customWidth="1"/>
    <col min="5122" max="5122" width="58.33203125" style="122" customWidth="1"/>
    <col min="5123" max="5123" width="33.109375" style="122" customWidth="1"/>
    <col min="5124" max="5376" width="9.109375" style="122"/>
    <col min="5377" max="5377" width="64.88671875" style="122" customWidth="1"/>
    <col min="5378" max="5378" width="58.33203125" style="122" customWidth="1"/>
    <col min="5379" max="5379" width="33.109375" style="122" customWidth="1"/>
    <col min="5380" max="5632" width="9.109375" style="122"/>
    <col min="5633" max="5633" width="64.88671875" style="122" customWidth="1"/>
    <col min="5634" max="5634" width="58.33203125" style="122" customWidth="1"/>
    <col min="5635" max="5635" width="33.109375" style="122" customWidth="1"/>
    <col min="5636" max="5888" width="9.109375" style="122"/>
    <col min="5889" max="5889" width="64.88671875" style="122" customWidth="1"/>
    <col min="5890" max="5890" width="58.33203125" style="122" customWidth="1"/>
    <col min="5891" max="5891" width="33.109375" style="122" customWidth="1"/>
    <col min="5892" max="6144" width="9.109375" style="122"/>
    <col min="6145" max="6145" width="64.88671875" style="122" customWidth="1"/>
    <col min="6146" max="6146" width="58.33203125" style="122" customWidth="1"/>
    <col min="6147" max="6147" width="33.109375" style="122" customWidth="1"/>
    <col min="6148" max="6400" width="9.109375" style="122"/>
    <col min="6401" max="6401" width="64.88671875" style="122" customWidth="1"/>
    <col min="6402" max="6402" width="58.33203125" style="122" customWidth="1"/>
    <col min="6403" max="6403" width="33.109375" style="122" customWidth="1"/>
    <col min="6404" max="6656" width="9.109375" style="122"/>
    <col min="6657" max="6657" width="64.88671875" style="122" customWidth="1"/>
    <col min="6658" max="6658" width="58.33203125" style="122" customWidth="1"/>
    <col min="6659" max="6659" width="33.109375" style="122" customWidth="1"/>
    <col min="6660" max="6912" width="9.109375" style="122"/>
    <col min="6913" max="6913" width="64.88671875" style="122" customWidth="1"/>
    <col min="6914" max="6914" width="58.33203125" style="122" customWidth="1"/>
    <col min="6915" max="6915" width="33.109375" style="122" customWidth="1"/>
    <col min="6916" max="7168" width="9.109375" style="122"/>
    <col min="7169" max="7169" width="64.88671875" style="122" customWidth="1"/>
    <col min="7170" max="7170" width="58.33203125" style="122" customWidth="1"/>
    <col min="7171" max="7171" width="33.109375" style="122" customWidth="1"/>
    <col min="7172" max="7424" width="9.109375" style="122"/>
    <col min="7425" max="7425" width="64.88671875" style="122" customWidth="1"/>
    <col min="7426" max="7426" width="58.33203125" style="122" customWidth="1"/>
    <col min="7427" max="7427" width="33.109375" style="122" customWidth="1"/>
    <col min="7428" max="7680" width="9.109375" style="122"/>
    <col min="7681" max="7681" width="64.88671875" style="122" customWidth="1"/>
    <col min="7682" max="7682" width="58.33203125" style="122" customWidth="1"/>
    <col min="7683" max="7683" width="33.109375" style="122" customWidth="1"/>
    <col min="7684" max="7936" width="9.109375" style="122"/>
    <col min="7937" max="7937" width="64.88671875" style="122" customWidth="1"/>
    <col min="7938" max="7938" width="58.33203125" style="122" customWidth="1"/>
    <col min="7939" max="7939" width="33.109375" style="122" customWidth="1"/>
    <col min="7940" max="8192" width="9.109375" style="122"/>
    <col min="8193" max="8193" width="64.88671875" style="122" customWidth="1"/>
    <col min="8194" max="8194" width="58.33203125" style="122" customWidth="1"/>
    <col min="8195" max="8195" width="33.109375" style="122" customWidth="1"/>
    <col min="8196" max="8448" width="9.109375" style="122"/>
    <col min="8449" max="8449" width="64.88671875" style="122" customWidth="1"/>
    <col min="8450" max="8450" width="58.33203125" style="122" customWidth="1"/>
    <col min="8451" max="8451" width="33.109375" style="122" customWidth="1"/>
    <col min="8452" max="8704" width="9.109375" style="122"/>
    <col min="8705" max="8705" width="64.88671875" style="122" customWidth="1"/>
    <col min="8706" max="8706" width="58.33203125" style="122" customWidth="1"/>
    <col min="8707" max="8707" width="33.109375" style="122" customWidth="1"/>
    <col min="8708" max="8960" width="9.109375" style="122"/>
    <col min="8961" max="8961" width="64.88671875" style="122" customWidth="1"/>
    <col min="8962" max="8962" width="58.33203125" style="122" customWidth="1"/>
    <col min="8963" max="8963" width="33.109375" style="122" customWidth="1"/>
    <col min="8964" max="9216" width="9.109375" style="122"/>
    <col min="9217" max="9217" width="64.88671875" style="122" customWidth="1"/>
    <col min="9218" max="9218" width="58.33203125" style="122" customWidth="1"/>
    <col min="9219" max="9219" width="33.109375" style="122" customWidth="1"/>
    <col min="9220" max="9472" width="9.109375" style="122"/>
    <col min="9473" max="9473" width="64.88671875" style="122" customWidth="1"/>
    <col min="9474" max="9474" width="58.33203125" style="122" customWidth="1"/>
    <col min="9475" max="9475" width="33.109375" style="122" customWidth="1"/>
    <col min="9476" max="9728" width="9.109375" style="122"/>
    <col min="9729" max="9729" width="64.88671875" style="122" customWidth="1"/>
    <col min="9730" max="9730" width="58.33203125" style="122" customWidth="1"/>
    <col min="9731" max="9731" width="33.109375" style="122" customWidth="1"/>
    <col min="9732" max="9984" width="9.109375" style="122"/>
    <col min="9985" max="9985" width="64.88671875" style="122" customWidth="1"/>
    <col min="9986" max="9986" width="58.33203125" style="122" customWidth="1"/>
    <col min="9987" max="9987" width="33.109375" style="122" customWidth="1"/>
    <col min="9988" max="10240" width="9.109375" style="122"/>
    <col min="10241" max="10241" width="64.88671875" style="122" customWidth="1"/>
    <col min="10242" max="10242" width="58.33203125" style="122" customWidth="1"/>
    <col min="10243" max="10243" width="33.109375" style="122" customWidth="1"/>
    <col min="10244" max="10496" width="9.109375" style="122"/>
    <col min="10497" max="10497" width="64.88671875" style="122" customWidth="1"/>
    <col min="10498" max="10498" width="58.33203125" style="122" customWidth="1"/>
    <col min="10499" max="10499" width="33.109375" style="122" customWidth="1"/>
    <col min="10500" max="10752" width="9.109375" style="122"/>
    <col min="10753" max="10753" width="64.88671875" style="122" customWidth="1"/>
    <col min="10754" max="10754" width="58.33203125" style="122" customWidth="1"/>
    <col min="10755" max="10755" width="33.109375" style="122" customWidth="1"/>
    <col min="10756" max="11008" width="9.109375" style="122"/>
    <col min="11009" max="11009" width="64.88671875" style="122" customWidth="1"/>
    <col min="11010" max="11010" width="58.33203125" style="122" customWidth="1"/>
    <col min="11011" max="11011" width="33.109375" style="122" customWidth="1"/>
    <col min="11012" max="11264" width="9.109375" style="122"/>
    <col min="11265" max="11265" width="64.88671875" style="122" customWidth="1"/>
    <col min="11266" max="11266" width="58.33203125" style="122" customWidth="1"/>
    <col min="11267" max="11267" width="33.109375" style="122" customWidth="1"/>
    <col min="11268" max="11520" width="9.109375" style="122"/>
    <col min="11521" max="11521" width="64.88671875" style="122" customWidth="1"/>
    <col min="11522" max="11522" width="58.33203125" style="122" customWidth="1"/>
    <col min="11523" max="11523" width="33.109375" style="122" customWidth="1"/>
    <col min="11524" max="11776" width="9.109375" style="122"/>
    <col min="11777" max="11777" width="64.88671875" style="122" customWidth="1"/>
    <col min="11778" max="11778" width="58.33203125" style="122" customWidth="1"/>
    <col min="11779" max="11779" width="33.109375" style="122" customWidth="1"/>
    <col min="11780" max="12032" width="9.109375" style="122"/>
    <col min="12033" max="12033" width="64.88671875" style="122" customWidth="1"/>
    <col min="12034" max="12034" width="58.33203125" style="122" customWidth="1"/>
    <col min="12035" max="12035" width="33.109375" style="122" customWidth="1"/>
    <col min="12036" max="12288" width="9.109375" style="122"/>
    <col min="12289" max="12289" width="64.88671875" style="122" customWidth="1"/>
    <col min="12290" max="12290" width="58.33203125" style="122" customWidth="1"/>
    <col min="12291" max="12291" width="33.109375" style="122" customWidth="1"/>
    <col min="12292" max="12544" width="9.109375" style="122"/>
    <col min="12545" max="12545" width="64.88671875" style="122" customWidth="1"/>
    <col min="12546" max="12546" width="58.33203125" style="122" customWidth="1"/>
    <col min="12547" max="12547" width="33.109375" style="122" customWidth="1"/>
    <col min="12548" max="12800" width="9.109375" style="122"/>
    <col min="12801" max="12801" width="64.88671875" style="122" customWidth="1"/>
    <col min="12802" max="12802" width="58.33203125" style="122" customWidth="1"/>
    <col min="12803" max="12803" width="33.109375" style="122" customWidth="1"/>
    <col min="12804" max="13056" width="9.109375" style="122"/>
    <col min="13057" max="13057" width="64.88671875" style="122" customWidth="1"/>
    <col min="13058" max="13058" width="58.33203125" style="122" customWidth="1"/>
    <col min="13059" max="13059" width="33.109375" style="122" customWidth="1"/>
    <col min="13060" max="13312" width="9.109375" style="122"/>
    <col min="13313" max="13313" width="64.88671875" style="122" customWidth="1"/>
    <col min="13314" max="13314" width="58.33203125" style="122" customWidth="1"/>
    <col min="13315" max="13315" width="33.109375" style="122" customWidth="1"/>
    <col min="13316" max="13568" width="9.109375" style="122"/>
    <col min="13569" max="13569" width="64.88671875" style="122" customWidth="1"/>
    <col min="13570" max="13570" width="58.33203125" style="122" customWidth="1"/>
    <col min="13571" max="13571" width="33.109375" style="122" customWidth="1"/>
    <col min="13572" max="13824" width="9.109375" style="122"/>
    <col min="13825" max="13825" width="64.88671875" style="122" customWidth="1"/>
    <col min="13826" max="13826" width="58.33203125" style="122" customWidth="1"/>
    <col min="13827" max="13827" width="33.109375" style="122" customWidth="1"/>
    <col min="13828" max="14080" width="9.109375" style="122"/>
    <col min="14081" max="14081" width="64.88671875" style="122" customWidth="1"/>
    <col min="14082" max="14082" width="58.33203125" style="122" customWidth="1"/>
    <col min="14083" max="14083" width="33.109375" style="122" customWidth="1"/>
    <col min="14084" max="14336" width="9.109375" style="122"/>
    <col min="14337" max="14337" width="64.88671875" style="122" customWidth="1"/>
    <col min="14338" max="14338" width="58.33203125" style="122" customWidth="1"/>
    <col min="14339" max="14339" width="33.109375" style="122" customWidth="1"/>
    <col min="14340" max="14592" width="9.109375" style="122"/>
    <col min="14593" max="14593" width="64.88671875" style="122" customWidth="1"/>
    <col min="14594" max="14594" width="58.33203125" style="122" customWidth="1"/>
    <col min="14595" max="14595" width="33.109375" style="122" customWidth="1"/>
    <col min="14596" max="14848" width="9.109375" style="122"/>
    <col min="14849" max="14849" width="64.88671875" style="122" customWidth="1"/>
    <col min="14850" max="14850" width="58.33203125" style="122" customWidth="1"/>
    <col min="14851" max="14851" width="33.109375" style="122" customWidth="1"/>
    <col min="14852" max="15104" width="9.109375" style="122"/>
    <col min="15105" max="15105" width="64.88671875" style="122" customWidth="1"/>
    <col min="15106" max="15106" width="58.33203125" style="122" customWidth="1"/>
    <col min="15107" max="15107" width="33.109375" style="122" customWidth="1"/>
    <col min="15108" max="15360" width="9.109375" style="122"/>
    <col min="15361" max="15361" width="64.88671875" style="122" customWidth="1"/>
    <col min="15362" max="15362" width="58.33203125" style="122" customWidth="1"/>
    <col min="15363" max="15363" width="33.109375" style="122" customWidth="1"/>
    <col min="15364" max="15616" width="9.109375" style="122"/>
    <col min="15617" max="15617" width="64.88671875" style="122" customWidth="1"/>
    <col min="15618" max="15618" width="58.33203125" style="122" customWidth="1"/>
    <col min="15619" max="15619" width="33.109375" style="122" customWidth="1"/>
    <col min="15620" max="15872" width="9.109375" style="122"/>
    <col min="15873" max="15873" width="64.88671875" style="122" customWidth="1"/>
    <col min="15874" max="15874" width="58.33203125" style="122" customWidth="1"/>
    <col min="15875" max="15875" width="33.109375" style="122" customWidth="1"/>
    <col min="15876" max="16128" width="9.109375" style="122"/>
    <col min="16129" max="16129" width="64.88671875" style="122" customWidth="1"/>
    <col min="16130" max="16130" width="58.33203125" style="122" customWidth="1"/>
    <col min="16131" max="16131" width="33.109375" style="122" customWidth="1"/>
    <col min="16132" max="16384" width="9.109375" style="122"/>
  </cols>
  <sheetData>
    <row r="1" spans="1:3" x14ac:dyDescent="0.25">
      <c r="A1" s="575" t="s">
        <v>1939</v>
      </c>
      <c r="B1" s="575"/>
      <c r="C1" s="575"/>
    </row>
    <row r="2" spans="1:3" x14ac:dyDescent="0.25">
      <c r="A2" s="235"/>
      <c r="B2" s="235"/>
      <c r="C2" s="235"/>
    </row>
    <row r="3" spans="1:3" ht="15.6" x14ac:dyDescent="0.3">
      <c r="A3" s="236" t="s">
        <v>469</v>
      </c>
      <c r="B3" s="236"/>
      <c r="C3" s="236"/>
    </row>
    <row r="4" spans="1:3" ht="15.6" x14ac:dyDescent="0.3">
      <c r="A4" s="237"/>
      <c r="B4" s="237"/>
      <c r="C4" s="237"/>
    </row>
    <row r="5" spans="1:3" ht="15.6" x14ac:dyDescent="0.3">
      <c r="A5" s="238" t="s">
        <v>470</v>
      </c>
      <c r="B5" s="239" t="s">
        <v>471</v>
      </c>
      <c r="C5" s="240" t="s">
        <v>472</v>
      </c>
    </row>
    <row r="6" spans="1:3" ht="15.6" x14ac:dyDescent="0.3">
      <c r="A6" s="241" t="s">
        <v>473</v>
      </c>
      <c r="B6" s="242" t="s">
        <v>474</v>
      </c>
      <c r="C6" s="243">
        <v>3998</v>
      </c>
    </row>
    <row r="7" spans="1:3" ht="15.6" x14ac:dyDescent="0.3">
      <c r="A7" s="241" t="s">
        <v>475</v>
      </c>
      <c r="B7" s="242" t="s">
        <v>476</v>
      </c>
      <c r="C7" s="243">
        <v>21664</v>
      </c>
    </row>
    <row r="8" spans="1:3" ht="15.6" x14ac:dyDescent="0.3">
      <c r="A8" s="244" t="s">
        <v>477</v>
      </c>
      <c r="B8" s="245" t="s">
        <v>478</v>
      </c>
      <c r="C8" s="246">
        <v>6000</v>
      </c>
    </row>
    <row r="9" spans="1:3" ht="31.2" x14ac:dyDescent="0.3">
      <c r="A9" s="244" t="s">
        <v>479</v>
      </c>
      <c r="B9" s="245" t="s">
        <v>480</v>
      </c>
      <c r="C9" s="246">
        <v>1500</v>
      </c>
    </row>
    <row r="10" spans="1:3" ht="15.6" x14ac:dyDescent="0.3">
      <c r="A10" s="244" t="s">
        <v>481</v>
      </c>
      <c r="B10" s="245" t="s">
        <v>482</v>
      </c>
      <c r="C10" s="246">
        <v>2718</v>
      </c>
    </row>
    <row r="11" spans="1:3" ht="31.2" x14ac:dyDescent="0.3">
      <c r="A11" s="244" t="s">
        <v>483</v>
      </c>
      <c r="B11" s="242" t="s">
        <v>484</v>
      </c>
      <c r="C11" s="243">
        <v>11000</v>
      </c>
    </row>
    <row r="12" spans="1:3" ht="8.25" customHeight="1" x14ac:dyDescent="0.3">
      <c r="A12" s="237"/>
      <c r="B12" s="237"/>
      <c r="C12" s="237"/>
    </row>
    <row r="13" spans="1:3" ht="15.6" x14ac:dyDescent="0.3">
      <c r="A13" s="247" t="s">
        <v>485</v>
      </c>
      <c r="B13" s="237"/>
      <c r="C13" s="237"/>
    </row>
    <row r="14" spans="1:3" ht="15.6" x14ac:dyDescent="0.3">
      <c r="A14" s="247" t="s">
        <v>486</v>
      </c>
      <c r="B14" s="237"/>
      <c r="C14" s="237"/>
    </row>
    <row r="15" spans="1:3" ht="37.5" customHeight="1" x14ac:dyDescent="0.25">
      <c r="A15" s="577" t="s">
        <v>487</v>
      </c>
      <c r="B15" s="577"/>
      <c r="C15" s="577"/>
    </row>
    <row r="16" spans="1:3" ht="9.75" customHeight="1" x14ac:dyDescent="0.3">
      <c r="A16" s="247"/>
      <c r="B16" s="237"/>
      <c r="C16" s="237"/>
    </row>
    <row r="17" spans="1:3" ht="15.6" x14ac:dyDescent="0.3">
      <c r="A17" s="247" t="s">
        <v>488</v>
      </c>
      <c r="B17" s="237"/>
      <c r="C17" s="237"/>
    </row>
    <row r="18" spans="1:3" ht="8.25" customHeight="1" x14ac:dyDescent="0.3">
      <c r="B18" s="237"/>
      <c r="C18" s="237"/>
    </row>
    <row r="19" spans="1:3" x14ac:dyDescent="0.25">
      <c r="A19" s="578" t="s">
        <v>489</v>
      </c>
      <c r="B19" s="578"/>
      <c r="C19" s="578"/>
    </row>
    <row r="20" spans="1:3" ht="25.5" customHeight="1" x14ac:dyDescent="0.25">
      <c r="A20" s="576" t="s">
        <v>490</v>
      </c>
      <c r="B20" s="576"/>
      <c r="C20" s="576"/>
    </row>
    <row r="21" spans="1:3" x14ac:dyDescent="0.25">
      <c r="A21" s="119" t="s">
        <v>536</v>
      </c>
    </row>
    <row r="22" spans="1:3" ht="25.5" customHeight="1" x14ac:dyDescent="0.25">
      <c r="A22" s="576" t="s">
        <v>491</v>
      </c>
      <c r="B22" s="576"/>
      <c r="C22" s="576"/>
    </row>
    <row r="23" spans="1:3" x14ac:dyDescent="0.25">
      <c r="A23" s="576" t="s">
        <v>492</v>
      </c>
      <c r="B23" s="576"/>
      <c r="C23" s="576"/>
    </row>
    <row r="24" spans="1:3" x14ac:dyDescent="0.25">
      <c r="A24" s="248"/>
      <c r="B24" s="248"/>
      <c r="C24" s="248"/>
    </row>
    <row r="25" spans="1:3" x14ac:dyDescent="0.25">
      <c r="A25" s="249" t="s">
        <v>493</v>
      </c>
      <c r="B25" s="248"/>
      <c r="C25" s="248"/>
    </row>
    <row r="26" spans="1:3" ht="30" customHeight="1" x14ac:dyDescent="0.25">
      <c r="A26" s="576" t="s">
        <v>494</v>
      </c>
      <c r="B26" s="576"/>
      <c r="C26" s="576"/>
    </row>
    <row r="27" spans="1:3" x14ac:dyDescent="0.25">
      <c r="A27" s="248"/>
      <c r="B27" s="248"/>
      <c r="C27" s="248"/>
    </row>
    <row r="28" spans="1:3" x14ac:dyDescent="0.25">
      <c r="A28" s="250" t="s">
        <v>495</v>
      </c>
    </row>
    <row r="29" spans="1:3" x14ac:dyDescent="0.25">
      <c r="A29" s="576" t="s">
        <v>496</v>
      </c>
      <c r="B29" s="576"/>
      <c r="C29" s="576"/>
    </row>
    <row r="30" spans="1:3" x14ac:dyDescent="0.25">
      <c r="A30" s="251" t="s">
        <v>497</v>
      </c>
    </row>
    <row r="31" spans="1:3" x14ac:dyDescent="0.25">
      <c r="A31" s="251"/>
    </row>
    <row r="32" spans="1:3" x14ac:dyDescent="0.25">
      <c r="A32" s="247" t="s">
        <v>498</v>
      </c>
      <c r="B32" s="247"/>
      <c r="C32" s="247"/>
    </row>
    <row r="33" spans="1:3" ht="39" customHeight="1" x14ac:dyDescent="0.25">
      <c r="A33" s="576" t="s">
        <v>499</v>
      </c>
      <c r="B33" s="576"/>
      <c r="C33" s="576"/>
    </row>
    <row r="35" spans="1:3" x14ac:dyDescent="0.25">
      <c r="A35" s="247" t="s">
        <v>500</v>
      </c>
      <c r="B35" s="247"/>
      <c r="C35" s="247"/>
    </row>
    <row r="36" spans="1:3" x14ac:dyDescent="0.25">
      <c r="A36" s="247"/>
      <c r="B36" s="247"/>
      <c r="C36" s="247"/>
    </row>
    <row r="37" spans="1:3" x14ac:dyDescent="0.25">
      <c r="A37" s="252" t="s">
        <v>501</v>
      </c>
      <c r="B37" s="252" t="s">
        <v>502</v>
      </c>
      <c r="C37" s="252" t="s">
        <v>503</v>
      </c>
    </row>
    <row r="38" spans="1:3" ht="52.8" x14ac:dyDescent="0.25">
      <c r="A38" s="253" t="s">
        <v>504</v>
      </c>
      <c r="B38" s="254" t="s">
        <v>505</v>
      </c>
      <c r="C38" s="254" t="s">
        <v>506</v>
      </c>
    </row>
    <row r="39" spans="1:3" ht="132" x14ac:dyDescent="0.25">
      <c r="A39" s="253" t="s">
        <v>507</v>
      </c>
      <c r="B39" s="254" t="s">
        <v>508</v>
      </c>
      <c r="C39" s="254" t="s">
        <v>509</v>
      </c>
    </row>
    <row r="40" spans="1:3" ht="52.8" x14ac:dyDescent="0.25">
      <c r="A40" s="254" t="s">
        <v>510</v>
      </c>
      <c r="B40" s="254" t="s">
        <v>511</v>
      </c>
      <c r="C40" s="253" t="s">
        <v>512</v>
      </c>
    </row>
    <row r="41" spans="1:3" ht="26.4" x14ac:dyDescent="0.25">
      <c r="A41" s="254" t="s">
        <v>513</v>
      </c>
      <c r="B41" s="254" t="s">
        <v>514</v>
      </c>
      <c r="C41" s="253" t="s">
        <v>515</v>
      </c>
    </row>
    <row r="42" spans="1:3" ht="26.4" x14ac:dyDescent="0.25">
      <c r="A42" s="254" t="s">
        <v>516</v>
      </c>
      <c r="B42" s="254" t="s">
        <v>517</v>
      </c>
      <c r="C42" s="254" t="s">
        <v>518</v>
      </c>
    </row>
    <row r="43" spans="1:3" ht="26.4" x14ac:dyDescent="0.25">
      <c r="A43" s="254" t="s">
        <v>519</v>
      </c>
      <c r="B43" s="254" t="s">
        <v>520</v>
      </c>
      <c r="C43" s="253" t="s">
        <v>521</v>
      </c>
    </row>
    <row r="44" spans="1:3" ht="39.6" x14ac:dyDescent="0.25">
      <c r="A44" s="254" t="s">
        <v>522</v>
      </c>
      <c r="B44" s="254" t="s">
        <v>523</v>
      </c>
      <c r="C44" s="254" t="s">
        <v>524</v>
      </c>
    </row>
    <row r="45" spans="1:3" ht="66" x14ac:dyDescent="0.25">
      <c r="A45" s="254" t="s">
        <v>525</v>
      </c>
      <c r="B45" s="254" t="s">
        <v>526</v>
      </c>
      <c r="C45" s="253" t="s">
        <v>512</v>
      </c>
    </row>
    <row r="46" spans="1:3" ht="171.6" x14ac:dyDescent="0.25">
      <c r="A46" s="254" t="s">
        <v>527</v>
      </c>
      <c r="B46" s="254" t="s">
        <v>528</v>
      </c>
      <c r="C46" s="255" t="s">
        <v>529</v>
      </c>
    </row>
  </sheetData>
  <mergeCells count="9">
    <mergeCell ref="A1:C1"/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2"/>
  <sheetViews>
    <sheetView zoomScaleNormal="100" workbookViewId="0">
      <selection activeCell="G2" sqref="G2"/>
    </sheetView>
  </sheetViews>
  <sheetFormatPr defaultRowHeight="16.8" x14ac:dyDescent="0.3"/>
  <cols>
    <col min="1" max="1" width="6.44140625" style="297" customWidth="1"/>
    <col min="2" max="2" width="36.33203125" style="297" customWidth="1"/>
    <col min="3" max="3" width="13" style="297" bestFit="1" customWidth="1"/>
    <col min="4" max="4" width="14.109375" style="297" customWidth="1"/>
    <col min="5" max="5" width="12.6640625" style="297" bestFit="1" customWidth="1"/>
    <col min="6" max="6" width="18.33203125" style="297" customWidth="1"/>
    <col min="7" max="7" width="12.88671875" style="297" bestFit="1" customWidth="1"/>
    <col min="8" max="256" width="9.109375" style="122"/>
    <col min="257" max="257" width="6.44140625" style="122" customWidth="1"/>
    <col min="258" max="258" width="36.33203125" style="122" customWidth="1"/>
    <col min="259" max="259" width="13" style="122" bestFit="1" customWidth="1"/>
    <col min="260" max="260" width="14.109375" style="122" customWidth="1"/>
    <col min="261" max="261" width="12.44140625" style="122" bestFit="1" customWidth="1"/>
    <col min="262" max="262" width="18.33203125" style="122" customWidth="1"/>
    <col min="263" max="263" width="12.88671875" style="122" bestFit="1" customWidth="1"/>
    <col min="264" max="512" width="9.109375" style="122"/>
    <col min="513" max="513" width="6.44140625" style="122" customWidth="1"/>
    <col min="514" max="514" width="36.33203125" style="122" customWidth="1"/>
    <col min="515" max="515" width="13" style="122" bestFit="1" customWidth="1"/>
    <col min="516" max="516" width="14.109375" style="122" customWidth="1"/>
    <col min="517" max="517" width="12.44140625" style="122" bestFit="1" customWidth="1"/>
    <col min="518" max="518" width="18.33203125" style="122" customWidth="1"/>
    <col min="519" max="519" width="12.88671875" style="122" bestFit="1" customWidth="1"/>
    <col min="520" max="768" width="9.109375" style="122"/>
    <col min="769" max="769" width="6.44140625" style="122" customWidth="1"/>
    <col min="770" max="770" width="36.33203125" style="122" customWidth="1"/>
    <col min="771" max="771" width="13" style="122" bestFit="1" customWidth="1"/>
    <col min="772" max="772" width="14.109375" style="122" customWidth="1"/>
    <col min="773" max="773" width="12.44140625" style="122" bestFit="1" customWidth="1"/>
    <col min="774" max="774" width="18.33203125" style="122" customWidth="1"/>
    <col min="775" max="775" width="12.88671875" style="122" bestFit="1" customWidth="1"/>
    <col min="776" max="1024" width="9.109375" style="122"/>
    <col min="1025" max="1025" width="6.44140625" style="122" customWidth="1"/>
    <col min="1026" max="1026" width="36.33203125" style="122" customWidth="1"/>
    <col min="1027" max="1027" width="13" style="122" bestFit="1" customWidth="1"/>
    <col min="1028" max="1028" width="14.109375" style="122" customWidth="1"/>
    <col min="1029" max="1029" width="12.44140625" style="122" bestFit="1" customWidth="1"/>
    <col min="1030" max="1030" width="18.33203125" style="122" customWidth="1"/>
    <col min="1031" max="1031" width="12.88671875" style="122" bestFit="1" customWidth="1"/>
    <col min="1032" max="1280" width="9.109375" style="122"/>
    <col min="1281" max="1281" width="6.44140625" style="122" customWidth="1"/>
    <col min="1282" max="1282" width="36.33203125" style="122" customWidth="1"/>
    <col min="1283" max="1283" width="13" style="122" bestFit="1" customWidth="1"/>
    <col min="1284" max="1284" width="14.109375" style="122" customWidth="1"/>
    <col min="1285" max="1285" width="12.44140625" style="122" bestFit="1" customWidth="1"/>
    <col min="1286" max="1286" width="18.33203125" style="122" customWidth="1"/>
    <col min="1287" max="1287" width="12.88671875" style="122" bestFit="1" customWidth="1"/>
    <col min="1288" max="1536" width="9.109375" style="122"/>
    <col min="1537" max="1537" width="6.44140625" style="122" customWidth="1"/>
    <col min="1538" max="1538" width="36.33203125" style="122" customWidth="1"/>
    <col min="1539" max="1539" width="13" style="122" bestFit="1" customWidth="1"/>
    <col min="1540" max="1540" width="14.109375" style="122" customWidth="1"/>
    <col min="1541" max="1541" width="12.44140625" style="122" bestFit="1" customWidth="1"/>
    <col min="1542" max="1542" width="18.33203125" style="122" customWidth="1"/>
    <col min="1543" max="1543" width="12.88671875" style="122" bestFit="1" customWidth="1"/>
    <col min="1544" max="1792" width="9.109375" style="122"/>
    <col min="1793" max="1793" width="6.44140625" style="122" customWidth="1"/>
    <col min="1794" max="1794" width="36.33203125" style="122" customWidth="1"/>
    <col min="1795" max="1795" width="13" style="122" bestFit="1" customWidth="1"/>
    <col min="1796" max="1796" width="14.109375" style="122" customWidth="1"/>
    <col min="1797" max="1797" width="12.44140625" style="122" bestFit="1" customWidth="1"/>
    <col min="1798" max="1798" width="18.33203125" style="122" customWidth="1"/>
    <col min="1799" max="1799" width="12.88671875" style="122" bestFit="1" customWidth="1"/>
    <col min="1800" max="2048" width="9.109375" style="122"/>
    <col min="2049" max="2049" width="6.44140625" style="122" customWidth="1"/>
    <col min="2050" max="2050" width="36.33203125" style="122" customWidth="1"/>
    <col min="2051" max="2051" width="13" style="122" bestFit="1" customWidth="1"/>
    <col min="2052" max="2052" width="14.109375" style="122" customWidth="1"/>
    <col min="2053" max="2053" width="12.44140625" style="122" bestFit="1" customWidth="1"/>
    <col min="2054" max="2054" width="18.33203125" style="122" customWidth="1"/>
    <col min="2055" max="2055" width="12.88671875" style="122" bestFit="1" customWidth="1"/>
    <col min="2056" max="2304" width="9.109375" style="122"/>
    <col min="2305" max="2305" width="6.44140625" style="122" customWidth="1"/>
    <col min="2306" max="2306" width="36.33203125" style="122" customWidth="1"/>
    <col min="2307" max="2307" width="13" style="122" bestFit="1" customWidth="1"/>
    <col min="2308" max="2308" width="14.109375" style="122" customWidth="1"/>
    <col min="2309" max="2309" width="12.44140625" style="122" bestFit="1" customWidth="1"/>
    <col min="2310" max="2310" width="18.33203125" style="122" customWidth="1"/>
    <col min="2311" max="2311" width="12.88671875" style="122" bestFit="1" customWidth="1"/>
    <col min="2312" max="2560" width="9.109375" style="122"/>
    <col min="2561" max="2561" width="6.44140625" style="122" customWidth="1"/>
    <col min="2562" max="2562" width="36.33203125" style="122" customWidth="1"/>
    <col min="2563" max="2563" width="13" style="122" bestFit="1" customWidth="1"/>
    <col min="2564" max="2564" width="14.109375" style="122" customWidth="1"/>
    <col min="2565" max="2565" width="12.44140625" style="122" bestFit="1" customWidth="1"/>
    <col min="2566" max="2566" width="18.33203125" style="122" customWidth="1"/>
    <col min="2567" max="2567" width="12.88671875" style="122" bestFit="1" customWidth="1"/>
    <col min="2568" max="2816" width="9.109375" style="122"/>
    <col min="2817" max="2817" width="6.44140625" style="122" customWidth="1"/>
    <col min="2818" max="2818" width="36.33203125" style="122" customWidth="1"/>
    <col min="2819" max="2819" width="13" style="122" bestFit="1" customWidth="1"/>
    <col min="2820" max="2820" width="14.109375" style="122" customWidth="1"/>
    <col min="2821" max="2821" width="12.44140625" style="122" bestFit="1" customWidth="1"/>
    <col min="2822" max="2822" width="18.33203125" style="122" customWidth="1"/>
    <col min="2823" max="2823" width="12.88671875" style="122" bestFit="1" customWidth="1"/>
    <col min="2824" max="3072" width="9.109375" style="122"/>
    <col min="3073" max="3073" width="6.44140625" style="122" customWidth="1"/>
    <col min="3074" max="3074" width="36.33203125" style="122" customWidth="1"/>
    <col min="3075" max="3075" width="13" style="122" bestFit="1" customWidth="1"/>
    <col min="3076" max="3076" width="14.109375" style="122" customWidth="1"/>
    <col min="3077" max="3077" width="12.44140625" style="122" bestFit="1" customWidth="1"/>
    <col min="3078" max="3078" width="18.33203125" style="122" customWidth="1"/>
    <col min="3079" max="3079" width="12.88671875" style="122" bestFit="1" customWidth="1"/>
    <col min="3080" max="3328" width="9.109375" style="122"/>
    <col min="3329" max="3329" width="6.44140625" style="122" customWidth="1"/>
    <col min="3330" max="3330" width="36.33203125" style="122" customWidth="1"/>
    <col min="3331" max="3331" width="13" style="122" bestFit="1" customWidth="1"/>
    <col min="3332" max="3332" width="14.109375" style="122" customWidth="1"/>
    <col min="3333" max="3333" width="12.44140625" style="122" bestFit="1" customWidth="1"/>
    <col min="3334" max="3334" width="18.33203125" style="122" customWidth="1"/>
    <col min="3335" max="3335" width="12.88671875" style="122" bestFit="1" customWidth="1"/>
    <col min="3336" max="3584" width="9.109375" style="122"/>
    <col min="3585" max="3585" width="6.44140625" style="122" customWidth="1"/>
    <col min="3586" max="3586" width="36.33203125" style="122" customWidth="1"/>
    <col min="3587" max="3587" width="13" style="122" bestFit="1" customWidth="1"/>
    <col min="3588" max="3588" width="14.109375" style="122" customWidth="1"/>
    <col min="3589" max="3589" width="12.44140625" style="122" bestFit="1" customWidth="1"/>
    <col min="3590" max="3590" width="18.33203125" style="122" customWidth="1"/>
    <col min="3591" max="3591" width="12.88671875" style="122" bestFit="1" customWidth="1"/>
    <col min="3592" max="3840" width="9.109375" style="122"/>
    <col min="3841" max="3841" width="6.44140625" style="122" customWidth="1"/>
    <col min="3842" max="3842" width="36.33203125" style="122" customWidth="1"/>
    <col min="3843" max="3843" width="13" style="122" bestFit="1" customWidth="1"/>
    <col min="3844" max="3844" width="14.109375" style="122" customWidth="1"/>
    <col min="3845" max="3845" width="12.44140625" style="122" bestFit="1" customWidth="1"/>
    <col min="3846" max="3846" width="18.33203125" style="122" customWidth="1"/>
    <col min="3847" max="3847" width="12.88671875" style="122" bestFit="1" customWidth="1"/>
    <col min="3848" max="4096" width="9.109375" style="122"/>
    <col min="4097" max="4097" width="6.44140625" style="122" customWidth="1"/>
    <col min="4098" max="4098" width="36.33203125" style="122" customWidth="1"/>
    <col min="4099" max="4099" width="13" style="122" bestFit="1" customWidth="1"/>
    <col min="4100" max="4100" width="14.109375" style="122" customWidth="1"/>
    <col min="4101" max="4101" width="12.44140625" style="122" bestFit="1" customWidth="1"/>
    <col min="4102" max="4102" width="18.33203125" style="122" customWidth="1"/>
    <col min="4103" max="4103" width="12.88671875" style="122" bestFit="1" customWidth="1"/>
    <col min="4104" max="4352" width="9.109375" style="122"/>
    <col min="4353" max="4353" width="6.44140625" style="122" customWidth="1"/>
    <col min="4354" max="4354" width="36.33203125" style="122" customWidth="1"/>
    <col min="4355" max="4355" width="13" style="122" bestFit="1" customWidth="1"/>
    <col min="4356" max="4356" width="14.109375" style="122" customWidth="1"/>
    <col min="4357" max="4357" width="12.44140625" style="122" bestFit="1" customWidth="1"/>
    <col min="4358" max="4358" width="18.33203125" style="122" customWidth="1"/>
    <col min="4359" max="4359" width="12.88671875" style="122" bestFit="1" customWidth="1"/>
    <col min="4360" max="4608" width="9.109375" style="122"/>
    <col min="4609" max="4609" width="6.44140625" style="122" customWidth="1"/>
    <col min="4610" max="4610" width="36.33203125" style="122" customWidth="1"/>
    <col min="4611" max="4611" width="13" style="122" bestFit="1" customWidth="1"/>
    <col min="4612" max="4612" width="14.109375" style="122" customWidth="1"/>
    <col min="4613" max="4613" width="12.44140625" style="122" bestFit="1" customWidth="1"/>
    <col min="4614" max="4614" width="18.33203125" style="122" customWidth="1"/>
    <col min="4615" max="4615" width="12.88671875" style="122" bestFit="1" customWidth="1"/>
    <col min="4616" max="4864" width="9.109375" style="122"/>
    <col min="4865" max="4865" width="6.44140625" style="122" customWidth="1"/>
    <col min="4866" max="4866" width="36.33203125" style="122" customWidth="1"/>
    <col min="4867" max="4867" width="13" style="122" bestFit="1" customWidth="1"/>
    <col min="4868" max="4868" width="14.109375" style="122" customWidth="1"/>
    <col min="4869" max="4869" width="12.44140625" style="122" bestFit="1" customWidth="1"/>
    <col min="4870" max="4870" width="18.33203125" style="122" customWidth="1"/>
    <col min="4871" max="4871" width="12.88671875" style="122" bestFit="1" customWidth="1"/>
    <col min="4872" max="5120" width="9.109375" style="122"/>
    <col min="5121" max="5121" width="6.44140625" style="122" customWidth="1"/>
    <col min="5122" max="5122" width="36.33203125" style="122" customWidth="1"/>
    <col min="5123" max="5123" width="13" style="122" bestFit="1" customWidth="1"/>
    <col min="5124" max="5124" width="14.109375" style="122" customWidth="1"/>
    <col min="5125" max="5125" width="12.44140625" style="122" bestFit="1" customWidth="1"/>
    <col min="5126" max="5126" width="18.33203125" style="122" customWidth="1"/>
    <col min="5127" max="5127" width="12.88671875" style="122" bestFit="1" customWidth="1"/>
    <col min="5128" max="5376" width="9.109375" style="122"/>
    <col min="5377" max="5377" width="6.44140625" style="122" customWidth="1"/>
    <col min="5378" max="5378" width="36.33203125" style="122" customWidth="1"/>
    <col min="5379" max="5379" width="13" style="122" bestFit="1" customWidth="1"/>
    <col min="5380" max="5380" width="14.109375" style="122" customWidth="1"/>
    <col min="5381" max="5381" width="12.44140625" style="122" bestFit="1" customWidth="1"/>
    <col min="5382" max="5382" width="18.33203125" style="122" customWidth="1"/>
    <col min="5383" max="5383" width="12.88671875" style="122" bestFit="1" customWidth="1"/>
    <col min="5384" max="5632" width="9.109375" style="122"/>
    <col min="5633" max="5633" width="6.44140625" style="122" customWidth="1"/>
    <col min="5634" max="5634" width="36.33203125" style="122" customWidth="1"/>
    <col min="5635" max="5635" width="13" style="122" bestFit="1" customWidth="1"/>
    <col min="5636" max="5636" width="14.109375" style="122" customWidth="1"/>
    <col min="5637" max="5637" width="12.44140625" style="122" bestFit="1" customWidth="1"/>
    <col min="5638" max="5638" width="18.33203125" style="122" customWidth="1"/>
    <col min="5639" max="5639" width="12.88671875" style="122" bestFit="1" customWidth="1"/>
    <col min="5640" max="5888" width="9.109375" style="122"/>
    <col min="5889" max="5889" width="6.44140625" style="122" customWidth="1"/>
    <col min="5890" max="5890" width="36.33203125" style="122" customWidth="1"/>
    <col min="5891" max="5891" width="13" style="122" bestFit="1" customWidth="1"/>
    <col min="5892" max="5892" width="14.109375" style="122" customWidth="1"/>
    <col min="5893" max="5893" width="12.44140625" style="122" bestFit="1" customWidth="1"/>
    <col min="5894" max="5894" width="18.33203125" style="122" customWidth="1"/>
    <col min="5895" max="5895" width="12.88671875" style="122" bestFit="1" customWidth="1"/>
    <col min="5896" max="6144" width="9.109375" style="122"/>
    <col min="6145" max="6145" width="6.44140625" style="122" customWidth="1"/>
    <col min="6146" max="6146" width="36.33203125" style="122" customWidth="1"/>
    <col min="6147" max="6147" width="13" style="122" bestFit="1" customWidth="1"/>
    <col min="6148" max="6148" width="14.109375" style="122" customWidth="1"/>
    <col min="6149" max="6149" width="12.44140625" style="122" bestFit="1" customWidth="1"/>
    <col min="6150" max="6150" width="18.33203125" style="122" customWidth="1"/>
    <col min="6151" max="6151" width="12.88671875" style="122" bestFit="1" customWidth="1"/>
    <col min="6152" max="6400" width="9.109375" style="122"/>
    <col min="6401" max="6401" width="6.44140625" style="122" customWidth="1"/>
    <col min="6402" max="6402" width="36.33203125" style="122" customWidth="1"/>
    <col min="6403" max="6403" width="13" style="122" bestFit="1" customWidth="1"/>
    <col min="6404" max="6404" width="14.109375" style="122" customWidth="1"/>
    <col min="6405" max="6405" width="12.44140625" style="122" bestFit="1" customWidth="1"/>
    <col min="6406" max="6406" width="18.33203125" style="122" customWidth="1"/>
    <col min="6407" max="6407" width="12.88671875" style="122" bestFit="1" customWidth="1"/>
    <col min="6408" max="6656" width="9.109375" style="122"/>
    <col min="6657" max="6657" width="6.44140625" style="122" customWidth="1"/>
    <col min="6658" max="6658" width="36.33203125" style="122" customWidth="1"/>
    <col min="6659" max="6659" width="13" style="122" bestFit="1" customWidth="1"/>
    <col min="6660" max="6660" width="14.109375" style="122" customWidth="1"/>
    <col min="6661" max="6661" width="12.44140625" style="122" bestFit="1" customWidth="1"/>
    <col min="6662" max="6662" width="18.33203125" style="122" customWidth="1"/>
    <col min="6663" max="6663" width="12.88671875" style="122" bestFit="1" customWidth="1"/>
    <col min="6664" max="6912" width="9.109375" style="122"/>
    <col min="6913" max="6913" width="6.44140625" style="122" customWidth="1"/>
    <col min="6914" max="6914" width="36.33203125" style="122" customWidth="1"/>
    <col min="6915" max="6915" width="13" style="122" bestFit="1" customWidth="1"/>
    <col min="6916" max="6916" width="14.109375" style="122" customWidth="1"/>
    <col min="6917" max="6917" width="12.44140625" style="122" bestFit="1" customWidth="1"/>
    <col min="6918" max="6918" width="18.33203125" style="122" customWidth="1"/>
    <col min="6919" max="6919" width="12.88671875" style="122" bestFit="1" customWidth="1"/>
    <col min="6920" max="7168" width="9.109375" style="122"/>
    <col min="7169" max="7169" width="6.44140625" style="122" customWidth="1"/>
    <col min="7170" max="7170" width="36.33203125" style="122" customWidth="1"/>
    <col min="7171" max="7171" width="13" style="122" bestFit="1" customWidth="1"/>
    <col min="7172" max="7172" width="14.109375" style="122" customWidth="1"/>
    <col min="7173" max="7173" width="12.44140625" style="122" bestFit="1" customWidth="1"/>
    <col min="7174" max="7174" width="18.33203125" style="122" customWidth="1"/>
    <col min="7175" max="7175" width="12.88671875" style="122" bestFit="1" customWidth="1"/>
    <col min="7176" max="7424" width="9.109375" style="122"/>
    <col min="7425" max="7425" width="6.44140625" style="122" customWidth="1"/>
    <col min="7426" max="7426" width="36.33203125" style="122" customWidth="1"/>
    <col min="7427" max="7427" width="13" style="122" bestFit="1" customWidth="1"/>
    <col min="7428" max="7428" width="14.109375" style="122" customWidth="1"/>
    <col min="7429" max="7429" width="12.44140625" style="122" bestFit="1" customWidth="1"/>
    <col min="7430" max="7430" width="18.33203125" style="122" customWidth="1"/>
    <col min="7431" max="7431" width="12.88671875" style="122" bestFit="1" customWidth="1"/>
    <col min="7432" max="7680" width="9.109375" style="122"/>
    <col min="7681" max="7681" width="6.44140625" style="122" customWidth="1"/>
    <col min="7682" max="7682" width="36.33203125" style="122" customWidth="1"/>
    <col min="7683" max="7683" width="13" style="122" bestFit="1" customWidth="1"/>
    <col min="7684" max="7684" width="14.109375" style="122" customWidth="1"/>
    <col min="7685" max="7685" width="12.44140625" style="122" bestFit="1" customWidth="1"/>
    <col min="7686" max="7686" width="18.33203125" style="122" customWidth="1"/>
    <col min="7687" max="7687" width="12.88671875" style="122" bestFit="1" customWidth="1"/>
    <col min="7688" max="7936" width="9.109375" style="122"/>
    <col min="7937" max="7937" width="6.44140625" style="122" customWidth="1"/>
    <col min="7938" max="7938" width="36.33203125" style="122" customWidth="1"/>
    <col min="7939" max="7939" width="13" style="122" bestFit="1" customWidth="1"/>
    <col min="7940" max="7940" width="14.109375" style="122" customWidth="1"/>
    <col min="7941" max="7941" width="12.44140625" style="122" bestFit="1" customWidth="1"/>
    <col min="7942" max="7942" width="18.33203125" style="122" customWidth="1"/>
    <col min="7943" max="7943" width="12.88671875" style="122" bestFit="1" customWidth="1"/>
    <col min="7944" max="8192" width="9.109375" style="122"/>
    <col min="8193" max="8193" width="6.44140625" style="122" customWidth="1"/>
    <col min="8194" max="8194" width="36.33203125" style="122" customWidth="1"/>
    <col min="8195" max="8195" width="13" style="122" bestFit="1" customWidth="1"/>
    <col min="8196" max="8196" width="14.109375" style="122" customWidth="1"/>
    <col min="8197" max="8197" width="12.44140625" style="122" bestFit="1" customWidth="1"/>
    <col min="8198" max="8198" width="18.33203125" style="122" customWidth="1"/>
    <col min="8199" max="8199" width="12.88671875" style="122" bestFit="1" customWidth="1"/>
    <col min="8200" max="8448" width="9.109375" style="122"/>
    <col min="8449" max="8449" width="6.44140625" style="122" customWidth="1"/>
    <col min="8450" max="8450" width="36.33203125" style="122" customWidth="1"/>
    <col min="8451" max="8451" width="13" style="122" bestFit="1" customWidth="1"/>
    <col min="8452" max="8452" width="14.109375" style="122" customWidth="1"/>
    <col min="8453" max="8453" width="12.44140625" style="122" bestFit="1" customWidth="1"/>
    <col min="8454" max="8454" width="18.33203125" style="122" customWidth="1"/>
    <col min="8455" max="8455" width="12.88671875" style="122" bestFit="1" customWidth="1"/>
    <col min="8456" max="8704" width="9.109375" style="122"/>
    <col min="8705" max="8705" width="6.44140625" style="122" customWidth="1"/>
    <col min="8706" max="8706" width="36.33203125" style="122" customWidth="1"/>
    <col min="8707" max="8707" width="13" style="122" bestFit="1" customWidth="1"/>
    <col min="8708" max="8708" width="14.109375" style="122" customWidth="1"/>
    <col min="8709" max="8709" width="12.44140625" style="122" bestFit="1" customWidth="1"/>
    <col min="8710" max="8710" width="18.33203125" style="122" customWidth="1"/>
    <col min="8711" max="8711" width="12.88671875" style="122" bestFit="1" customWidth="1"/>
    <col min="8712" max="8960" width="9.109375" style="122"/>
    <col min="8961" max="8961" width="6.44140625" style="122" customWidth="1"/>
    <col min="8962" max="8962" width="36.33203125" style="122" customWidth="1"/>
    <col min="8963" max="8963" width="13" style="122" bestFit="1" customWidth="1"/>
    <col min="8964" max="8964" width="14.109375" style="122" customWidth="1"/>
    <col min="8965" max="8965" width="12.44140625" style="122" bestFit="1" customWidth="1"/>
    <col min="8966" max="8966" width="18.33203125" style="122" customWidth="1"/>
    <col min="8967" max="8967" width="12.88671875" style="122" bestFit="1" customWidth="1"/>
    <col min="8968" max="9216" width="9.109375" style="122"/>
    <col min="9217" max="9217" width="6.44140625" style="122" customWidth="1"/>
    <col min="9218" max="9218" width="36.33203125" style="122" customWidth="1"/>
    <col min="9219" max="9219" width="13" style="122" bestFit="1" customWidth="1"/>
    <col min="9220" max="9220" width="14.109375" style="122" customWidth="1"/>
    <col min="9221" max="9221" width="12.44140625" style="122" bestFit="1" customWidth="1"/>
    <col min="9222" max="9222" width="18.33203125" style="122" customWidth="1"/>
    <col min="9223" max="9223" width="12.88671875" style="122" bestFit="1" customWidth="1"/>
    <col min="9224" max="9472" width="9.109375" style="122"/>
    <col min="9473" max="9473" width="6.44140625" style="122" customWidth="1"/>
    <col min="9474" max="9474" width="36.33203125" style="122" customWidth="1"/>
    <col min="9475" max="9475" width="13" style="122" bestFit="1" customWidth="1"/>
    <col min="9476" max="9476" width="14.109375" style="122" customWidth="1"/>
    <col min="9477" max="9477" width="12.44140625" style="122" bestFit="1" customWidth="1"/>
    <col min="9478" max="9478" width="18.33203125" style="122" customWidth="1"/>
    <col min="9479" max="9479" width="12.88671875" style="122" bestFit="1" customWidth="1"/>
    <col min="9480" max="9728" width="9.109375" style="122"/>
    <col min="9729" max="9729" width="6.44140625" style="122" customWidth="1"/>
    <col min="9730" max="9730" width="36.33203125" style="122" customWidth="1"/>
    <col min="9731" max="9731" width="13" style="122" bestFit="1" customWidth="1"/>
    <col min="9732" max="9732" width="14.109375" style="122" customWidth="1"/>
    <col min="9733" max="9733" width="12.44140625" style="122" bestFit="1" customWidth="1"/>
    <col min="9734" max="9734" width="18.33203125" style="122" customWidth="1"/>
    <col min="9735" max="9735" width="12.88671875" style="122" bestFit="1" customWidth="1"/>
    <col min="9736" max="9984" width="9.109375" style="122"/>
    <col min="9985" max="9985" width="6.44140625" style="122" customWidth="1"/>
    <col min="9986" max="9986" width="36.33203125" style="122" customWidth="1"/>
    <col min="9987" max="9987" width="13" style="122" bestFit="1" customWidth="1"/>
    <col min="9988" max="9988" width="14.109375" style="122" customWidth="1"/>
    <col min="9989" max="9989" width="12.44140625" style="122" bestFit="1" customWidth="1"/>
    <col min="9990" max="9990" width="18.33203125" style="122" customWidth="1"/>
    <col min="9991" max="9991" width="12.88671875" style="122" bestFit="1" customWidth="1"/>
    <col min="9992" max="10240" width="9.109375" style="122"/>
    <col min="10241" max="10241" width="6.44140625" style="122" customWidth="1"/>
    <col min="10242" max="10242" width="36.33203125" style="122" customWidth="1"/>
    <col min="10243" max="10243" width="13" style="122" bestFit="1" customWidth="1"/>
    <col min="10244" max="10244" width="14.109375" style="122" customWidth="1"/>
    <col min="10245" max="10245" width="12.44140625" style="122" bestFit="1" customWidth="1"/>
    <col min="10246" max="10246" width="18.33203125" style="122" customWidth="1"/>
    <col min="10247" max="10247" width="12.88671875" style="122" bestFit="1" customWidth="1"/>
    <col min="10248" max="10496" width="9.109375" style="122"/>
    <col min="10497" max="10497" width="6.44140625" style="122" customWidth="1"/>
    <col min="10498" max="10498" width="36.33203125" style="122" customWidth="1"/>
    <col min="10499" max="10499" width="13" style="122" bestFit="1" customWidth="1"/>
    <col min="10500" max="10500" width="14.109375" style="122" customWidth="1"/>
    <col min="10501" max="10501" width="12.44140625" style="122" bestFit="1" customWidth="1"/>
    <col min="10502" max="10502" width="18.33203125" style="122" customWidth="1"/>
    <col min="10503" max="10503" width="12.88671875" style="122" bestFit="1" customWidth="1"/>
    <col min="10504" max="10752" width="9.109375" style="122"/>
    <col min="10753" max="10753" width="6.44140625" style="122" customWidth="1"/>
    <col min="10754" max="10754" width="36.33203125" style="122" customWidth="1"/>
    <col min="10755" max="10755" width="13" style="122" bestFit="1" customWidth="1"/>
    <col min="10756" max="10756" width="14.109375" style="122" customWidth="1"/>
    <col min="10757" max="10757" width="12.44140625" style="122" bestFit="1" customWidth="1"/>
    <col min="10758" max="10758" width="18.33203125" style="122" customWidth="1"/>
    <col min="10759" max="10759" width="12.88671875" style="122" bestFit="1" customWidth="1"/>
    <col min="10760" max="11008" width="9.109375" style="122"/>
    <col min="11009" max="11009" width="6.44140625" style="122" customWidth="1"/>
    <col min="11010" max="11010" width="36.33203125" style="122" customWidth="1"/>
    <col min="11011" max="11011" width="13" style="122" bestFit="1" customWidth="1"/>
    <col min="11012" max="11012" width="14.109375" style="122" customWidth="1"/>
    <col min="11013" max="11013" width="12.44140625" style="122" bestFit="1" customWidth="1"/>
    <col min="11014" max="11014" width="18.33203125" style="122" customWidth="1"/>
    <col min="11015" max="11015" width="12.88671875" style="122" bestFit="1" customWidth="1"/>
    <col min="11016" max="11264" width="9.109375" style="122"/>
    <col min="11265" max="11265" width="6.44140625" style="122" customWidth="1"/>
    <col min="11266" max="11266" width="36.33203125" style="122" customWidth="1"/>
    <col min="11267" max="11267" width="13" style="122" bestFit="1" customWidth="1"/>
    <col min="11268" max="11268" width="14.109375" style="122" customWidth="1"/>
    <col min="11269" max="11269" width="12.44140625" style="122" bestFit="1" customWidth="1"/>
    <col min="11270" max="11270" width="18.33203125" style="122" customWidth="1"/>
    <col min="11271" max="11271" width="12.88671875" style="122" bestFit="1" customWidth="1"/>
    <col min="11272" max="11520" width="9.109375" style="122"/>
    <col min="11521" max="11521" width="6.44140625" style="122" customWidth="1"/>
    <col min="11522" max="11522" width="36.33203125" style="122" customWidth="1"/>
    <col min="11523" max="11523" width="13" style="122" bestFit="1" customWidth="1"/>
    <col min="11524" max="11524" width="14.109375" style="122" customWidth="1"/>
    <col min="11525" max="11525" width="12.44140625" style="122" bestFit="1" customWidth="1"/>
    <col min="11526" max="11526" width="18.33203125" style="122" customWidth="1"/>
    <col min="11527" max="11527" width="12.88671875" style="122" bestFit="1" customWidth="1"/>
    <col min="11528" max="11776" width="9.109375" style="122"/>
    <col min="11777" max="11777" width="6.44140625" style="122" customWidth="1"/>
    <col min="11778" max="11778" width="36.33203125" style="122" customWidth="1"/>
    <col min="11779" max="11779" width="13" style="122" bestFit="1" customWidth="1"/>
    <col min="11780" max="11780" width="14.109375" style="122" customWidth="1"/>
    <col min="11781" max="11781" width="12.44140625" style="122" bestFit="1" customWidth="1"/>
    <col min="11782" max="11782" width="18.33203125" style="122" customWidth="1"/>
    <col min="11783" max="11783" width="12.88671875" style="122" bestFit="1" customWidth="1"/>
    <col min="11784" max="12032" width="9.109375" style="122"/>
    <col min="12033" max="12033" width="6.44140625" style="122" customWidth="1"/>
    <col min="12034" max="12034" width="36.33203125" style="122" customWidth="1"/>
    <col min="12035" max="12035" width="13" style="122" bestFit="1" customWidth="1"/>
    <col min="12036" max="12036" width="14.109375" style="122" customWidth="1"/>
    <col min="12037" max="12037" width="12.44140625" style="122" bestFit="1" customWidth="1"/>
    <col min="12038" max="12038" width="18.33203125" style="122" customWidth="1"/>
    <col min="12039" max="12039" width="12.88671875" style="122" bestFit="1" customWidth="1"/>
    <col min="12040" max="12288" width="9.109375" style="122"/>
    <col min="12289" max="12289" width="6.44140625" style="122" customWidth="1"/>
    <col min="12290" max="12290" width="36.33203125" style="122" customWidth="1"/>
    <col min="12291" max="12291" width="13" style="122" bestFit="1" customWidth="1"/>
    <col min="12292" max="12292" width="14.109375" style="122" customWidth="1"/>
    <col min="12293" max="12293" width="12.44140625" style="122" bestFit="1" customWidth="1"/>
    <col min="12294" max="12294" width="18.33203125" style="122" customWidth="1"/>
    <col min="12295" max="12295" width="12.88671875" style="122" bestFit="1" customWidth="1"/>
    <col min="12296" max="12544" width="9.109375" style="122"/>
    <col min="12545" max="12545" width="6.44140625" style="122" customWidth="1"/>
    <col min="12546" max="12546" width="36.33203125" style="122" customWidth="1"/>
    <col min="12547" max="12547" width="13" style="122" bestFit="1" customWidth="1"/>
    <col min="12548" max="12548" width="14.109375" style="122" customWidth="1"/>
    <col min="12549" max="12549" width="12.44140625" style="122" bestFit="1" customWidth="1"/>
    <col min="12550" max="12550" width="18.33203125" style="122" customWidth="1"/>
    <col min="12551" max="12551" width="12.88671875" style="122" bestFit="1" customWidth="1"/>
    <col min="12552" max="12800" width="9.109375" style="122"/>
    <col min="12801" max="12801" width="6.44140625" style="122" customWidth="1"/>
    <col min="12802" max="12802" width="36.33203125" style="122" customWidth="1"/>
    <col min="12803" max="12803" width="13" style="122" bestFit="1" customWidth="1"/>
    <col min="12804" max="12804" width="14.109375" style="122" customWidth="1"/>
    <col min="12805" max="12805" width="12.44140625" style="122" bestFit="1" customWidth="1"/>
    <col min="12806" max="12806" width="18.33203125" style="122" customWidth="1"/>
    <col min="12807" max="12807" width="12.88671875" style="122" bestFit="1" customWidth="1"/>
    <col min="12808" max="13056" width="9.109375" style="122"/>
    <col min="13057" max="13057" width="6.44140625" style="122" customWidth="1"/>
    <col min="13058" max="13058" width="36.33203125" style="122" customWidth="1"/>
    <col min="13059" max="13059" width="13" style="122" bestFit="1" customWidth="1"/>
    <col min="13060" max="13060" width="14.109375" style="122" customWidth="1"/>
    <col min="13061" max="13061" width="12.44140625" style="122" bestFit="1" customWidth="1"/>
    <col min="13062" max="13062" width="18.33203125" style="122" customWidth="1"/>
    <col min="13063" max="13063" width="12.88671875" style="122" bestFit="1" customWidth="1"/>
    <col min="13064" max="13312" width="9.109375" style="122"/>
    <col min="13313" max="13313" width="6.44140625" style="122" customWidth="1"/>
    <col min="13314" max="13314" width="36.33203125" style="122" customWidth="1"/>
    <col min="13315" max="13315" width="13" style="122" bestFit="1" customWidth="1"/>
    <col min="13316" max="13316" width="14.109375" style="122" customWidth="1"/>
    <col min="13317" max="13317" width="12.44140625" style="122" bestFit="1" customWidth="1"/>
    <col min="13318" max="13318" width="18.33203125" style="122" customWidth="1"/>
    <col min="13319" max="13319" width="12.88671875" style="122" bestFit="1" customWidth="1"/>
    <col min="13320" max="13568" width="9.109375" style="122"/>
    <col min="13569" max="13569" width="6.44140625" style="122" customWidth="1"/>
    <col min="13570" max="13570" width="36.33203125" style="122" customWidth="1"/>
    <col min="13571" max="13571" width="13" style="122" bestFit="1" customWidth="1"/>
    <col min="13572" max="13572" width="14.109375" style="122" customWidth="1"/>
    <col min="13573" max="13573" width="12.44140625" style="122" bestFit="1" customWidth="1"/>
    <col min="13574" max="13574" width="18.33203125" style="122" customWidth="1"/>
    <col min="13575" max="13575" width="12.88671875" style="122" bestFit="1" customWidth="1"/>
    <col min="13576" max="13824" width="9.109375" style="122"/>
    <col min="13825" max="13825" width="6.44140625" style="122" customWidth="1"/>
    <col min="13826" max="13826" width="36.33203125" style="122" customWidth="1"/>
    <col min="13827" max="13827" width="13" style="122" bestFit="1" customWidth="1"/>
    <col min="13828" max="13828" width="14.109375" style="122" customWidth="1"/>
    <col min="13829" max="13829" width="12.44140625" style="122" bestFit="1" customWidth="1"/>
    <col min="13830" max="13830" width="18.33203125" style="122" customWidth="1"/>
    <col min="13831" max="13831" width="12.88671875" style="122" bestFit="1" customWidth="1"/>
    <col min="13832" max="14080" width="9.109375" style="122"/>
    <col min="14081" max="14081" width="6.44140625" style="122" customWidth="1"/>
    <col min="14082" max="14082" width="36.33203125" style="122" customWidth="1"/>
    <col min="14083" max="14083" width="13" style="122" bestFit="1" customWidth="1"/>
    <col min="14084" max="14084" width="14.109375" style="122" customWidth="1"/>
    <col min="14085" max="14085" width="12.44140625" style="122" bestFit="1" customWidth="1"/>
    <col min="14086" max="14086" width="18.33203125" style="122" customWidth="1"/>
    <col min="14087" max="14087" width="12.88671875" style="122" bestFit="1" customWidth="1"/>
    <col min="14088" max="14336" width="9.109375" style="122"/>
    <col min="14337" max="14337" width="6.44140625" style="122" customWidth="1"/>
    <col min="14338" max="14338" width="36.33203125" style="122" customWidth="1"/>
    <col min="14339" max="14339" width="13" style="122" bestFit="1" customWidth="1"/>
    <col min="14340" max="14340" width="14.109375" style="122" customWidth="1"/>
    <col min="14341" max="14341" width="12.44140625" style="122" bestFit="1" customWidth="1"/>
    <col min="14342" max="14342" width="18.33203125" style="122" customWidth="1"/>
    <col min="14343" max="14343" width="12.88671875" style="122" bestFit="1" customWidth="1"/>
    <col min="14344" max="14592" width="9.109375" style="122"/>
    <col min="14593" max="14593" width="6.44140625" style="122" customWidth="1"/>
    <col min="14594" max="14594" width="36.33203125" style="122" customWidth="1"/>
    <col min="14595" max="14595" width="13" style="122" bestFit="1" customWidth="1"/>
    <col min="14596" max="14596" width="14.109375" style="122" customWidth="1"/>
    <col min="14597" max="14597" width="12.44140625" style="122" bestFit="1" customWidth="1"/>
    <col min="14598" max="14598" width="18.33203125" style="122" customWidth="1"/>
    <col min="14599" max="14599" width="12.88671875" style="122" bestFit="1" customWidth="1"/>
    <col min="14600" max="14848" width="9.109375" style="122"/>
    <col min="14849" max="14849" width="6.44140625" style="122" customWidth="1"/>
    <col min="14850" max="14850" width="36.33203125" style="122" customWidth="1"/>
    <col min="14851" max="14851" width="13" style="122" bestFit="1" customWidth="1"/>
    <col min="14852" max="14852" width="14.109375" style="122" customWidth="1"/>
    <col min="14853" max="14853" width="12.44140625" style="122" bestFit="1" customWidth="1"/>
    <col min="14854" max="14854" width="18.33203125" style="122" customWidth="1"/>
    <col min="14855" max="14855" width="12.88671875" style="122" bestFit="1" customWidth="1"/>
    <col min="14856" max="15104" width="9.109375" style="122"/>
    <col min="15105" max="15105" width="6.44140625" style="122" customWidth="1"/>
    <col min="15106" max="15106" width="36.33203125" style="122" customWidth="1"/>
    <col min="15107" max="15107" width="13" style="122" bestFit="1" customWidth="1"/>
    <col min="15108" max="15108" width="14.109375" style="122" customWidth="1"/>
    <col min="15109" max="15109" width="12.44140625" style="122" bestFit="1" customWidth="1"/>
    <col min="15110" max="15110" width="18.33203125" style="122" customWidth="1"/>
    <col min="15111" max="15111" width="12.88671875" style="122" bestFit="1" customWidth="1"/>
    <col min="15112" max="15360" width="9.109375" style="122"/>
    <col min="15361" max="15361" width="6.44140625" style="122" customWidth="1"/>
    <col min="15362" max="15362" width="36.33203125" style="122" customWidth="1"/>
    <col min="15363" max="15363" width="13" style="122" bestFit="1" customWidth="1"/>
    <col min="15364" max="15364" width="14.109375" style="122" customWidth="1"/>
    <col min="15365" max="15365" width="12.44140625" style="122" bestFit="1" customWidth="1"/>
    <col min="15366" max="15366" width="18.33203125" style="122" customWidth="1"/>
    <col min="15367" max="15367" width="12.88671875" style="122" bestFit="1" customWidth="1"/>
    <col min="15368" max="15616" width="9.109375" style="122"/>
    <col min="15617" max="15617" width="6.44140625" style="122" customWidth="1"/>
    <col min="15618" max="15618" width="36.33203125" style="122" customWidth="1"/>
    <col min="15619" max="15619" width="13" style="122" bestFit="1" customWidth="1"/>
    <col min="15620" max="15620" width="14.109375" style="122" customWidth="1"/>
    <col min="15621" max="15621" width="12.44140625" style="122" bestFit="1" customWidth="1"/>
    <col min="15622" max="15622" width="18.33203125" style="122" customWidth="1"/>
    <col min="15623" max="15623" width="12.88671875" style="122" bestFit="1" customWidth="1"/>
    <col min="15624" max="15872" width="9.109375" style="122"/>
    <col min="15873" max="15873" width="6.44140625" style="122" customWidth="1"/>
    <col min="15874" max="15874" width="36.33203125" style="122" customWidth="1"/>
    <col min="15875" max="15875" width="13" style="122" bestFit="1" customWidth="1"/>
    <col min="15876" max="15876" width="14.109375" style="122" customWidth="1"/>
    <col min="15877" max="15877" width="12.44140625" style="122" bestFit="1" customWidth="1"/>
    <col min="15878" max="15878" width="18.33203125" style="122" customWidth="1"/>
    <col min="15879" max="15879" width="12.88671875" style="122" bestFit="1" customWidth="1"/>
    <col min="15880" max="16128" width="9.109375" style="122"/>
    <col min="16129" max="16129" width="6.44140625" style="122" customWidth="1"/>
    <col min="16130" max="16130" width="36.33203125" style="122" customWidth="1"/>
    <col min="16131" max="16131" width="13" style="122" bestFit="1" customWidth="1"/>
    <col min="16132" max="16132" width="14.109375" style="122" customWidth="1"/>
    <col min="16133" max="16133" width="12.44140625" style="122" bestFit="1" customWidth="1"/>
    <col min="16134" max="16134" width="18.33203125" style="122" customWidth="1"/>
    <col min="16135" max="16135" width="12.88671875" style="122" bestFit="1" customWidth="1"/>
    <col min="16136" max="16384" width="9.109375" style="122"/>
  </cols>
  <sheetData>
    <row r="1" spans="1:9" x14ac:dyDescent="0.3">
      <c r="A1" s="293"/>
      <c r="B1" s="293"/>
      <c r="C1" s="293"/>
      <c r="D1" s="293"/>
      <c r="E1" s="293"/>
      <c r="F1" s="293"/>
      <c r="G1" s="294" t="s">
        <v>1940</v>
      </c>
    </row>
    <row r="2" spans="1:9" x14ac:dyDescent="0.3">
      <c r="A2" s="293"/>
      <c r="B2" s="293"/>
      <c r="C2" s="293"/>
      <c r="D2" s="293"/>
      <c r="E2" s="293"/>
      <c r="F2" s="293"/>
      <c r="G2" s="293"/>
    </row>
    <row r="3" spans="1:9" ht="13.2" x14ac:dyDescent="0.25">
      <c r="A3" s="295"/>
      <c r="B3" s="295"/>
      <c r="C3" s="295"/>
      <c r="D3" s="296"/>
      <c r="E3" s="296"/>
      <c r="F3" s="296"/>
      <c r="G3" s="296"/>
    </row>
    <row r="4" spans="1:9" ht="15.6" x14ac:dyDescent="0.3">
      <c r="A4" s="579" t="s">
        <v>694</v>
      </c>
      <c r="B4" s="579"/>
      <c r="C4" s="579"/>
      <c r="D4" s="579"/>
      <c r="E4" s="579"/>
      <c r="F4" s="579"/>
      <c r="G4" s="579"/>
    </row>
    <row r="5" spans="1:9" x14ac:dyDescent="0.3">
      <c r="G5" s="298" t="s">
        <v>453</v>
      </c>
    </row>
    <row r="6" spans="1:9" ht="67.2" x14ac:dyDescent="0.25">
      <c r="A6" s="299" t="s">
        <v>454</v>
      </c>
      <c r="B6" s="299" t="s">
        <v>455</v>
      </c>
      <c r="C6" s="527" t="s">
        <v>695</v>
      </c>
      <c r="D6" s="299" t="s">
        <v>456</v>
      </c>
      <c r="E6" s="299" t="s">
        <v>696</v>
      </c>
      <c r="F6" s="527" t="s">
        <v>701</v>
      </c>
      <c r="G6" s="527" t="s">
        <v>697</v>
      </c>
      <c r="H6" s="119"/>
      <c r="I6" s="119"/>
    </row>
    <row r="7" spans="1:9" x14ac:dyDescent="0.3">
      <c r="A7" s="528"/>
      <c r="B7" s="528"/>
      <c r="C7" s="300"/>
      <c r="D7" s="300"/>
      <c r="E7" s="300"/>
      <c r="F7" s="300"/>
      <c r="G7" s="300"/>
      <c r="H7" s="119"/>
      <c r="I7" s="119"/>
    </row>
    <row r="8" spans="1:9" x14ac:dyDescent="0.3">
      <c r="A8" s="529" t="s">
        <v>457</v>
      </c>
      <c r="B8" s="530" t="s">
        <v>460</v>
      </c>
      <c r="C8" s="531">
        <v>8129000</v>
      </c>
      <c r="D8" s="531">
        <v>0</v>
      </c>
      <c r="E8" s="531">
        <v>2172000</v>
      </c>
      <c r="F8" s="531">
        <f t="shared" ref="F8:F13" si="0">C8+D8-E8</f>
        <v>5957000</v>
      </c>
      <c r="G8" s="531">
        <v>2172000</v>
      </c>
      <c r="H8" s="119"/>
      <c r="I8" s="119"/>
    </row>
    <row r="9" spans="1:9" x14ac:dyDescent="0.3">
      <c r="A9" s="529" t="s">
        <v>458</v>
      </c>
      <c r="B9" s="530" t="s">
        <v>461</v>
      </c>
      <c r="C9" s="531">
        <v>3938984</v>
      </c>
      <c r="D9" s="531">
        <v>0</v>
      </c>
      <c r="E9" s="531">
        <v>1120000</v>
      </c>
      <c r="F9" s="531">
        <f t="shared" si="0"/>
        <v>2818984</v>
      </c>
      <c r="G9" s="531">
        <v>1120000</v>
      </c>
      <c r="H9" s="119"/>
      <c r="I9" s="119"/>
    </row>
    <row r="10" spans="1:9" x14ac:dyDescent="0.3">
      <c r="A10" s="529" t="s">
        <v>459</v>
      </c>
      <c r="B10" s="530" t="s">
        <v>462</v>
      </c>
      <c r="C10" s="531">
        <v>8380000</v>
      </c>
      <c r="D10" s="531">
        <v>0</v>
      </c>
      <c r="E10" s="531">
        <v>2240000</v>
      </c>
      <c r="F10" s="531">
        <f t="shared" si="0"/>
        <v>6140000</v>
      </c>
      <c r="G10" s="531">
        <v>2240000</v>
      </c>
      <c r="H10" s="119"/>
      <c r="I10" s="119"/>
    </row>
    <row r="11" spans="1:9" x14ac:dyDescent="0.3">
      <c r="A11" s="529" t="s">
        <v>463</v>
      </c>
      <c r="B11" s="530" t="s">
        <v>464</v>
      </c>
      <c r="C11" s="531">
        <v>5030000</v>
      </c>
      <c r="D11" s="531">
        <v>0</v>
      </c>
      <c r="E11" s="531">
        <v>1340000</v>
      </c>
      <c r="F11" s="531">
        <f t="shared" si="0"/>
        <v>3690000</v>
      </c>
      <c r="G11" s="531">
        <v>1340000</v>
      </c>
      <c r="H11" s="119"/>
      <c r="I11" s="119"/>
    </row>
    <row r="12" spans="1:9" x14ac:dyDescent="0.3">
      <c r="A12" s="529" t="s">
        <v>465</v>
      </c>
      <c r="B12" s="530" t="s">
        <v>466</v>
      </c>
      <c r="C12" s="531">
        <v>2095000</v>
      </c>
      <c r="D12" s="531">
        <v>0</v>
      </c>
      <c r="E12" s="531">
        <v>560000</v>
      </c>
      <c r="F12" s="531">
        <f t="shared" si="0"/>
        <v>1535000</v>
      </c>
      <c r="G12" s="531">
        <v>560000</v>
      </c>
      <c r="H12" s="119"/>
      <c r="I12" s="119"/>
    </row>
    <row r="13" spans="1:9" x14ac:dyDescent="0.3">
      <c r="A13" s="529" t="s">
        <v>467</v>
      </c>
      <c r="B13" s="530" t="s">
        <v>468</v>
      </c>
      <c r="C13" s="531">
        <v>52268540</v>
      </c>
      <c r="D13" s="531">
        <v>0</v>
      </c>
      <c r="E13" s="531">
        <v>13152000</v>
      </c>
      <c r="F13" s="531">
        <f t="shared" si="0"/>
        <v>39116540</v>
      </c>
      <c r="G13" s="531">
        <v>13236000</v>
      </c>
      <c r="H13" s="119"/>
      <c r="I13" s="119"/>
    </row>
    <row r="14" spans="1:9" x14ac:dyDescent="0.3">
      <c r="A14" s="529"/>
      <c r="B14" s="300" t="s">
        <v>28</v>
      </c>
      <c r="C14" s="301">
        <f>SUM(C8:C13)</f>
        <v>79841524</v>
      </c>
      <c r="D14" s="301">
        <f>SUM(D8:D13)</f>
        <v>0</v>
      </c>
      <c r="E14" s="301">
        <f>SUM(E8:E13)</f>
        <v>20584000</v>
      </c>
      <c r="F14" s="301">
        <f>SUM(F8:F13)</f>
        <v>59257524</v>
      </c>
      <c r="G14" s="301">
        <f>SUM(G8:G13)</f>
        <v>20668000</v>
      </c>
      <c r="H14" s="119"/>
      <c r="I14" s="119"/>
    </row>
    <row r="15" spans="1:9" x14ac:dyDescent="0.3">
      <c r="A15" s="532"/>
      <c r="B15" s="532"/>
      <c r="C15" s="532"/>
      <c r="D15" s="532"/>
      <c r="E15" s="532"/>
      <c r="F15" s="532"/>
      <c r="G15" s="532"/>
      <c r="H15" s="119"/>
      <c r="I15" s="119"/>
    </row>
    <row r="16" spans="1:9" x14ac:dyDescent="0.3">
      <c r="A16" s="532"/>
      <c r="B16" s="532"/>
      <c r="C16" s="532"/>
      <c r="D16" s="532"/>
      <c r="E16" s="532"/>
      <c r="F16" s="532"/>
      <c r="G16" s="532"/>
      <c r="H16" s="119"/>
      <c r="I16" s="119"/>
    </row>
    <row r="17" spans="1:9" x14ac:dyDescent="0.3">
      <c r="A17" s="532"/>
      <c r="B17" s="532"/>
      <c r="C17" s="532"/>
      <c r="D17" s="532"/>
      <c r="E17" s="532"/>
      <c r="F17" s="532"/>
      <c r="G17" s="532"/>
      <c r="H17" s="119"/>
      <c r="I17" s="119"/>
    </row>
    <row r="18" spans="1:9" x14ac:dyDescent="0.3">
      <c r="A18" s="532"/>
      <c r="B18" s="532"/>
      <c r="C18" s="532"/>
      <c r="D18" s="532"/>
      <c r="E18" s="532"/>
      <c r="F18" s="532"/>
      <c r="G18" s="532"/>
      <c r="H18" s="119"/>
      <c r="I18" s="119"/>
    </row>
    <row r="19" spans="1:9" x14ac:dyDescent="0.3">
      <c r="A19" s="532"/>
      <c r="B19" s="532"/>
      <c r="C19" s="532"/>
      <c r="D19" s="532"/>
      <c r="E19" s="532"/>
      <c r="F19" s="532"/>
      <c r="G19" s="532"/>
      <c r="H19" s="119"/>
      <c r="I19" s="119"/>
    </row>
    <row r="20" spans="1:9" x14ac:dyDescent="0.3">
      <c r="A20" s="532"/>
      <c r="B20" s="532"/>
      <c r="C20" s="532"/>
      <c r="D20" s="532"/>
      <c r="E20" s="532"/>
      <c r="F20" s="532"/>
      <c r="G20" s="532"/>
      <c r="H20" s="119"/>
      <c r="I20" s="119"/>
    </row>
    <row r="21" spans="1:9" x14ac:dyDescent="0.3">
      <c r="A21" s="532"/>
      <c r="B21" s="532"/>
      <c r="C21" s="532"/>
      <c r="D21" s="532"/>
      <c r="E21" s="532"/>
      <c r="F21" s="532"/>
      <c r="G21" s="532"/>
      <c r="H21" s="119"/>
      <c r="I21" s="119"/>
    </row>
    <row r="22" spans="1:9" x14ac:dyDescent="0.3">
      <c r="A22" s="532"/>
      <c r="B22" s="532"/>
      <c r="C22" s="532"/>
      <c r="D22" s="532"/>
      <c r="E22" s="532"/>
      <c r="F22" s="532"/>
      <c r="G22" s="532"/>
      <c r="H22" s="119"/>
      <c r="I22" s="119"/>
    </row>
  </sheetData>
  <mergeCells count="1">
    <mergeCell ref="A4:G4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zoomScaleNormal="100" workbookViewId="0">
      <selection activeCell="G2" sqref="G2"/>
    </sheetView>
  </sheetViews>
  <sheetFormatPr defaultRowHeight="13.2" x14ac:dyDescent="0.25"/>
  <cols>
    <col min="1" max="1" width="7.109375" style="305" customWidth="1"/>
    <col min="2" max="2" width="34.109375" style="306" customWidth="1"/>
    <col min="3" max="3" width="17.6640625" style="303" customWidth="1"/>
    <col min="4" max="4" width="13.88671875" style="303" customWidth="1"/>
    <col min="5" max="5" width="14.44140625" style="303" customWidth="1"/>
    <col min="6" max="6" width="15" style="303" customWidth="1"/>
    <col min="7" max="7" width="14.88671875" style="305" bestFit="1" customWidth="1"/>
    <col min="8" max="256" width="9.109375" style="122"/>
    <col min="257" max="257" width="7.109375" style="122" customWidth="1"/>
    <col min="258" max="258" width="34.109375" style="122" customWidth="1"/>
    <col min="259" max="259" width="17.6640625" style="122" customWidth="1"/>
    <col min="260" max="260" width="13.88671875" style="122" customWidth="1"/>
    <col min="261" max="261" width="14.44140625" style="122" customWidth="1"/>
    <col min="262" max="262" width="15" style="122" customWidth="1"/>
    <col min="263" max="263" width="14.88671875" style="122" bestFit="1" customWidth="1"/>
    <col min="264" max="512" width="9.109375" style="122"/>
    <col min="513" max="513" width="7.109375" style="122" customWidth="1"/>
    <col min="514" max="514" width="34.109375" style="122" customWidth="1"/>
    <col min="515" max="515" width="17.6640625" style="122" customWidth="1"/>
    <col min="516" max="516" width="13.88671875" style="122" customWidth="1"/>
    <col min="517" max="517" width="14.44140625" style="122" customWidth="1"/>
    <col min="518" max="518" width="15" style="122" customWidth="1"/>
    <col min="519" max="519" width="14.88671875" style="122" bestFit="1" customWidth="1"/>
    <col min="520" max="768" width="9.109375" style="122"/>
    <col min="769" max="769" width="7.109375" style="122" customWidth="1"/>
    <col min="770" max="770" width="34.109375" style="122" customWidth="1"/>
    <col min="771" max="771" width="17.6640625" style="122" customWidth="1"/>
    <col min="772" max="772" width="13.88671875" style="122" customWidth="1"/>
    <col min="773" max="773" width="14.44140625" style="122" customWidth="1"/>
    <col min="774" max="774" width="15" style="122" customWidth="1"/>
    <col min="775" max="775" width="14.88671875" style="122" bestFit="1" customWidth="1"/>
    <col min="776" max="1024" width="9.109375" style="122"/>
    <col min="1025" max="1025" width="7.109375" style="122" customWidth="1"/>
    <col min="1026" max="1026" width="34.109375" style="122" customWidth="1"/>
    <col min="1027" max="1027" width="17.6640625" style="122" customWidth="1"/>
    <col min="1028" max="1028" width="13.88671875" style="122" customWidth="1"/>
    <col min="1029" max="1029" width="14.44140625" style="122" customWidth="1"/>
    <col min="1030" max="1030" width="15" style="122" customWidth="1"/>
    <col min="1031" max="1031" width="14.88671875" style="122" bestFit="1" customWidth="1"/>
    <col min="1032" max="1280" width="9.109375" style="122"/>
    <col min="1281" max="1281" width="7.109375" style="122" customWidth="1"/>
    <col min="1282" max="1282" width="34.109375" style="122" customWidth="1"/>
    <col min="1283" max="1283" width="17.6640625" style="122" customWidth="1"/>
    <col min="1284" max="1284" width="13.88671875" style="122" customWidth="1"/>
    <col min="1285" max="1285" width="14.44140625" style="122" customWidth="1"/>
    <col min="1286" max="1286" width="15" style="122" customWidth="1"/>
    <col min="1287" max="1287" width="14.88671875" style="122" bestFit="1" customWidth="1"/>
    <col min="1288" max="1536" width="9.109375" style="122"/>
    <col min="1537" max="1537" width="7.109375" style="122" customWidth="1"/>
    <col min="1538" max="1538" width="34.109375" style="122" customWidth="1"/>
    <col min="1539" max="1539" width="17.6640625" style="122" customWidth="1"/>
    <col min="1540" max="1540" width="13.88671875" style="122" customWidth="1"/>
    <col min="1541" max="1541" width="14.44140625" style="122" customWidth="1"/>
    <col min="1542" max="1542" width="15" style="122" customWidth="1"/>
    <col min="1543" max="1543" width="14.88671875" style="122" bestFit="1" customWidth="1"/>
    <col min="1544" max="1792" width="9.109375" style="122"/>
    <col min="1793" max="1793" width="7.109375" style="122" customWidth="1"/>
    <col min="1794" max="1794" width="34.109375" style="122" customWidth="1"/>
    <col min="1795" max="1795" width="17.6640625" style="122" customWidth="1"/>
    <col min="1796" max="1796" width="13.88671875" style="122" customWidth="1"/>
    <col min="1797" max="1797" width="14.44140625" style="122" customWidth="1"/>
    <col min="1798" max="1798" width="15" style="122" customWidth="1"/>
    <col min="1799" max="1799" width="14.88671875" style="122" bestFit="1" customWidth="1"/>
    <col min="1800" max="2048" width="9.109375" style="122"/>
    <col min="2049" max="2049" width="7.109375" style="122" customWidth="1"/>
    <col min="2050" max="2050" width="34.109375" style="122" customWidth="1"/>
    <col min="2051" max="2051" width="17.6640625" style="122" customWidth="1"/>
    <col min="2052" max="2052" width="13.88671875" style="122" customWidth="1"/>
    <col min="2053" max="2053" width="14.44140625" style="122" customWidth="1"/>
    <col min="2054" max="2054" width="15" style="122" customWidth="1"/>
    <col min="2055" max="2055" width="14.88671875" style="122" bestFit="1" customWidth="1"/>
    <col min="2056" max="2304" width="9.109375" style="122"/>
    <col min="2305" max="2305" width="7.109375" style="122" customWidth="1"/>
    <col min="2306" max="2306" width="34.109375" style="122" customWidth="1"/>
    <col min="2307" max="2307" width="17.6640625" style="122" customWidth="1"/>
    <col min="2308" max="2308" width="13.88671875" style="122" customWidth="1"/>
    <col min="2309" max="2309" width="14.44140625" style="122" customWidth="1"/>
    <col min="2310" max="2310" width="15" style="122" customWidth="1"/>
    <col min="2311" max="2311" width="14.88671875" style="122" bestFit="1" customWidth="1"/>
    <col min="2312" max="2560" width="9.109375" style="122"/>
    <col min="2561" max="2561" width="7.109375" style="122" customWidth="1"/>
    <col min="2562" max="2562" width="34.109375" style="122" customWidth="1"/>
    <col min="2563" max="2563" width="17.6640625" style="122" customWidth="1"/>
    <col min="2564" max="2564" width="13.88671875" style="122" customWidth="1"/>
    <col min="2565" max="2565" width="14.44140625" style="122" customWidth="1"/>
    <col min="2566" max="2566" width="15" style="122" customWidth="1"/>
    <col min="2567" max="2567" width="14.88671875" style="122" bestFit="1" customWidth="1"/>
    <col min="2568" max="2816" width="9.109375" style="122"/>
    <col min="2817" max="2817" width="7.109375" style="122" customWidth="1"/>
    <col min="2818" max="2818" width="34.109375" style="122" customWidth="1"/>
    <col min="2819" max="2819" width="17.6640625" style="122" customWidth="1"/>
    <col min="2820" max="2820" width="13.88671875" style="122" customWidth="1"/>
    <col min="2821" max="2821" width="14.44140625" style="122" customWidth="1"/>
    <col min="2822" max="2822" width="15" style="122" customWidth="1"/>
    <col min="2823" max="2823" width="14.88671875" style="122" bestFit="1" customWidth="1"/>
    <col min="2824" max="3072" width="9.109375" style="122"/>
    <col min="3073" max="3073" width="7.109375" style="122" customWidth="1"/>
    <col min="3074" max="3074" width="34.109375" style="122" customWidth="1"/>
    <col min="3075" max="3075" width="17.6640625" style="122" customWidth="1"/>
    <col min="3076" max="3076" width="13.88671875" style="122" customWidth="1"/>
    <col min="3077" max="3077" width="14.44140625" style="122" customWidth="1"/>
    <col min="3078" max="3078" width="15" style="122" customWidth="1"/>
    <col min="3079" max="3079" width="14.88671875" style="122" bestFit="1" customWidth="1"/>
    <col min="3080" max="3328" width="9.109375" style="122"/>
    <col min="3329" max="3329" width="7.109375" style="122" customWidth="1"/>
    <col min="3330" max="3330" width="34.109375" style="122" customWidth="1"/>
    <col min="3331" max="3331" width="17.6640625" style="122" customWidth="1"/>
    <col min="3332" max="3332" width="13.88671875" style="122" customWidth="1"/>
    <col min="3333" max="3333" width="14.44140625" style="122" customWidth="1"/>
    <col min="3334" max="3334" width="15" style="122" customWidth="1"/>
    <col min="3335" max="3335" width="14.88671875" style="122" bestFit="1" customWidth="1"/>
    <col min="3336" max="3584" width="9.109375" style="122"/>
    <col min="3585" max="3585" width="7.109375" style="122" customWidth="1"/>
    <col min="3586" max="3586" width="34.109375" style="122" customWidth="1"/>
    <col min="3587" max="3587" width="17.6640625" style="122" customWidth="1"/>
    <col min="3588" max="3588" width="13.88671875" style="122" customWidth="1"/>
    <col min="3589" max="3589" width="14.44140625" style="122" customWidth="1"/>
    <col min="3590" max="3590" width="15" style="122" customWidth="1"/>
    <col min="3591" max="3591" width="14.88671875" style="122" bestFit="1" customWidth="1"/>
    <col min="3592" max="3840" width="9.109375" style="122"/>
    <col min="3841" max="3841" width="7.109375" style="122" customWidth="1"/>
    <col min="3842" max="3842" width="34.109375" style="122" customWidth="1"/>
    <col min="3843" max="3843" width="17.6640625" style="122" customWidth="1"/>
    <col min="3844" max="3844" width="13.88671875" style="122" customWidth="1"/>
    <col min="3845" max="3845" width="14.44140625" style="122" customWidth="1"/>
    <col min="3846" max="3846" width="15" style="122" customWidth="1"/>
    <col min="3847" max="3847" width="14.88671875" style="122" bestFit="1" customWidth="1"/>
    <col min="3848" max="4096" width="9.109375" style="122"/>
    <col min="4097" max="4097" width="7.109375" style="122" customWidth="1"/>
    <col min="4098" max="4098" width="34.109375" style="122" customWidth="1"/>
    <col min="4099" max="4099" width="17.6640625" style="122" customWidth="1"/>
    <col min="4100" max="4100" width="13.88671875" style="122" customWidth="1"/>
    <col min="4101" max="4101" width="14.44140625" style="122" customWidth="1"/>
    <col min="4102" max="4102" width="15" style="122" customWidth="1"/>
    <col min="4103" max="4103" width="14.88671875" style="122" bestFit="1" customWidth="1"/>
    <col min="4104" max="4352" width="9.109375" style="122"/>
    <col min="4353" max="4353" width="7.109375" style="122" customWidth="1"/>
    <col min="4354" max="4354" width="34.109375" style="122" customWidth="1"/>
    <col min="4355" max="4355" width="17.6640625" style="122" customWidth="1"/>
    <col min="4356" max="4356" width="13.88671875" style="122" customWidth="1"/>
    <col min="4357" max="4357" width="14.44140625" style="122" customWidth="1"/>
    <col min="4358" max="4358" width="15" style="122" customWidth="1"/>
    <col min="4359" max="4359" width="14.88671875" style="122" bestFit="1" customWidth="1"/>
    <col min="4360" max="4608" width="9.109375" style="122"/>
    <col min="4609" max="4609" width="7.109375" style="122" customWidth="1"/>
    <col min="4610" max="4610" width="34.109375" style="122" customWidth="1"/>
    <col min="4611" max="4611" width="17.6640625" style="122" customWidth="1"/>
    <col min="4612" max="4612" width="13.88671875" style="122" customWidth="1"/>
    <col min="4613" max="4613" width="14.44140625" style="122" customWidth="1"/>
    <col min="4614" max="4614" width="15" style="122" customWidth="1"/>
    <col min="4615" max="4615" width="14.88671875" style="122" bestFit="1" customWidth="1"/>
    <col min="4616" max="4864" width="9.109375" style="122"/>
    <col min="4865" max="4865" width="7.109375" style="122" customWidth="1"/>
    <col min="4866" max="4866" width="34.109375" style="122" customWidth="1"/>
    <col min="4867" max="4867" width="17.6640625" style="122" customWidth="1"/>
    <col min="4868" max="4868" width="13.88671875" style="122" customWidth="1"/>
    <col min="4869" max="4869" width="14.44140625" style="122" customWidth="1"/>
    <col min="4870" max="4870" width="15" style="122" customWidth="1"/>
    <col min="4871" max="4871" width="14.88671875" style="122" bestFit="1" customWidth="1"/>
    <col min="4872" max="5120" width="9.109375" style="122"/>
    <col min="5121" max="5121" width="7.109375" style="122" customWidth="1"/>
    <col min="5122" max="5122" width="34.109375" style="122" customWidth="1"/>
    <col min="5123" max="5123" width="17.6640625" style="122" customWidth="1"/>
    <col min="5124" max="5124" width="13.88671875" style="122" customWidth="1"/>
    <col min="5125" max="5125" width="14.44140625" style="122" customWidth="1"/>
    <col min="5126" max="5126" width="15" style="122" customWidth="1"/>
    <col min="5127" max="5127" width="14.88671875" style="122" bestFit="1" customWidth="1"/>
    <col min="5128" max="5376" width="9.109375" style="122"/>
    <col min="5377" max="5377" width="7.109375" style="122" customWidth="1"/>
    <col min="5378" max="5378" width="34.109375" style="122" customWidth="1"/>
    <col min="5379" max="5379" width="17.6640625" style="122" customWidth="1"/>
    <col min="5380" max="5380" width="13.88671875" style="122" customWidth="1"/>
    <col min="5381" max="5381" width="14.44140625" style="122" customWidth="1"/>
    <col min="5382" max="5382" width="15" style="122" customWidth="1"/>
    <col min="5383" max="5383" width="14.88671875" style="122" bestFit="1" customWidth="1"/>
    <col min="5384" max="5632" width="9.109375" style="122"/>
    <col min="5633" max="5633" width="7.109375" style="122" customWidth="1"/>
    <col min="5634" max="5634" width="34.109375" style="122" customWidth="1"/>
    <col min="5635" max="5635" width="17.6640625" style="122" customWidth="1"/>
    <col min="5636" max="5636" width="13.88671875" style="122" customWidth="1"/>
    <col min="5637" max="5637" width="14.44140625" style="122" customWidth="1"/>
    <col min="5638" max="5638" width="15" style="122" customWidth="1"/>
    <col min="5639" max="5639" width="14.88671875" style="122" bestFit="1" customWidth="1"/>
    <col min="5640" max="5888" width="9.109375" style="122"/>
    <col min="5889" max="5889" width="7.109375" style="122" customWidth="1"/>
    <col min="5890" max="5890" width="34.109375" style="122" customWidth="1"/>
    <col min="5891" max="5891" width="17.6640625" style="122" customWidth="1"/>
    <col min="5892" max="5892" width="13.88671875" style="122" customWidth="1"/>
    <col min="5893" max="5893" width="14.44140625" style="122" customWidth="1"/>
    <col min="5894" max="5894" width="15" style="122" customWidth="1"/>
    <col min="5895" max="5895" width="14.88671875" style="122" bestFit="1" customWidth="1"/>
    <col min="5896" max="6144" width="9.109375" style="122"/>
    <col min="6145" max="6145" width="7.109375" style="122" customWidth="1"/>
    <col min="6146" max="6146" width="34.109375" style="122" customWidth="1"/>
    <col min="6147" max="6147" width="17.6640625" style="122" customWidth="1"/>
    <col min="6148" max="6148" width="13.88671875" style="122" customWidth="1"/>
    <col min="6149" max="6149" width="14.44140625" style="122" customWidth="1"/>
    <col min="6150" max="6150" width="15" style="122" customWidth="1"/>
    <col min="6151" max="6151" width="14.88671875" style="122" bestFit="1" customWidth="1"/>
    <col min="6152" max="6400" width="9.109375" style="122"/>
    <col min="6401" max="6401" width="7.109375" style="122" customWidth="1"/>
    <col min="6402" max="6402" width="34.109375" style="122" customWidth="1"/>
    <col min="6403" max="6403" width="17.6640625" style="122" customWidth="1"/>
    <col min="6404" max="6404" width="13.88671875" style="122" customWidth="1"/>
    <col min="6405" max="6405" width="14.44140625" style="122" customWidth="1"/>
    <col min="6406" max="6406" width="15" style="122" customWidth="1"/>
    <col min="6407" max="6407" width="14.88671875" style="122" bestFit="1" customWidth="1"/>
    <col min="6408" max="6656" width="9.109375" style="122"/>
    <col min="6657" max="6657" width="7.109375" style="122" customWidth="1"/>
    <col min="6658" max="6658" width="34.109375" style="122" customWidth="1"/>
    <col min="6659" max="6659" width="17.6640625" style="122" customWidth="1"/>
    <col min="6660" max="6660" width="13.88671875" style="122" customWidth="1"/>
    <col min="6661" max="6661" width="14.44140625" style="122" customWidth="1"/>
    <col min="6662" max="6662" width="15" style="122" customWidth="1"/>
    <col min="6663" max="6663" width="14.88671875" style="122" bestFit="1" customWidth="1"/>
    <col min="6664" max="6912" width="9.109375" style="122"/>
    <col min="6913" max="6913" width="7.109375" style="122" customWidth="1"/>
    <col min="6914" max="6914" width="34.109375" style="122" customWidth="1"/>
    <col min="6915" max="6915" width="17.6640625" style="122" customWidth="1"/>
    <col min="6916" max="6916" width="13.88671875" style="122" customWidth="1"/>
    <col min="6917" max="6917" width="14.44140625" style="122" customWidth="1"/>
    <col min="6918" max="6918" width="15" style="122" customWidth="1"/>
    <col min="6919" max="6919" width="14.88671875" style="122" bestFit="1" customWidth="1"/>
    <col min="6920" max="7168" width="9.109375" style="122"/>
    <col min="7169" max="7169" width="7.109375" style="122" customWidth="1"/>
    <col min="7170" max="7170" width="34.109375" style="122" customWidth="1"/>
    <col min="7171" max="7171" width="17.6640625" style="122" customWidth="1"/>
    <col min="7172" max="7172" width="13.88671875" style="122" customWidth="1"/>
    <col min="7173" max="7173" width="14.44140625" style="122" customWidth="1"/>
    <col min="7174" max="7174" width="15" style="122" customWidth="1"/>
    <col min="7175" max="7175" width="14.88671875" style="122" bestFit="1" customWidth="1"/>
    <col min="7176" max="7424" width="9.109375" style="122"/>
    <col min="7425" max="7425" width="7.109375" style="122" customWidth="1"/>
    <col min="7426" max="7426" width="34.109375" style="122" customWidth="1"/>
    <col min="7427" max="7427" width="17.6640625" style="122" customWidth="1"/>
    <col min="7428" max="7428" width="13.88671875" style="122" customWidth="1"/>
    <col min="7429" max="7429" width="14.44140625" style="122" customWidth="1"/>
    <col min="7430" max="7430" width="15" style="122" customWidth="1"/>
    <col min="7431" max="7431" width="14.88671875" style="122" bestFit="1" customWidth="1"/>
    <col min="7432" max="7680" width="9.109375" style="122"/>
    <col min="7681" max="7681" width="7.109375" style="122" customWidth="1"/>
    <col min="7682" max="7682" width="34.109375" style="122" customWidth="1"/>
    <col min="7683" max="7683" width="17.6640625" style="122" customWidth="1"/>
    <col min="7684" max="7684" width="13.88671875" style="122" customWidth="1"/>
    <col min="7685" max="7685" width="14.44140625" style="122" customWidth="1"/>
    <col min="7686" max="7686" width="15" style="122" customWidth="1"/>
    <col min="7687" max="7687" width="14.88671875" style="122" bestFit="1" customWidth="1"/>
    <col min="7688" max="7936" width="9.109375" style="122"/>
    <col min="7937" max="7937" width="7.109375" style="122" customWidth="1"/>
    <col min="7938" max="7938" width="34.109375" style="122" customWidth="1"/>
    <col min="7939" max="7939" width="17.6640625" style="122" customWidth="1"/>
    <col min="7940" max="7940" width="13.88671875" style="122" customWidth="1"/>
    <col min="7941" max="7941" width="14.44140625" style="122" customWidth="1"/>
    <col min="7942" max="7942" width="15" style="122" customWidth="1"/>
    <col min="7943" max="7943" width="14.88671875" style="122" bestFit="1" customWidth="1"/>
    <col min="7944" max="8192" width="9.109375" style="122"/>
    <col min="8193" max="8193" width="7.109375" style="122" customWidth="1"/>
    <col min="8194" max="8194" width="34.109375" style="122" customWidth="1"/>
    <col min="8195" max="8195" width="17.6640625" style="122" customWidth="1"/>
    <col min="8196" max="8196" width="13.88671875" style="122" customWidth="1"/>
    <col min="8197" max="8197" width="14.44140625" style="122" customWidth="1"/>
    <col min="8198" max="8198" width="15" style="122" customWidth="1"/>
    <col min="8199" max="8199" width="14.88671875" style="122" bestFit="1" customWidth="1"/>
    <col min="8200" max="8448" width="9.109375" style="122"/>
    <col min="8449" max="8449" width="7.109375" style="122" customWidth="1"/>
    <col min="8450" max="8450" width="34.109375" style="122" customWidth="1"/>
    <col min="8451" max="8451" width="17.6640625" style="122" customWidth="1"/>
    <col min="8452" max="8452" width="13.88671875" style="122" customWidth="1"/>
    <col min="8453" max="8453" width="14.44140625" style="122" customWidth="1"/>
    <col min="8454" max="8454" width="15" style="122" customWidth="1"/>
    <col min="8455" max="8455" width="14.88671875" style="122" bestFit="1" customWidth="1"/>
    <col min="8456" max="8704" width="9.109375" style="122"/>
    <col min="8705" max="8705" width="7.109375" style="122" customWidth="1"/>
    <col min="8706" max="8706" width="34.109375" style="122" customWidth="1"/>
    <col min="8707" max="8707" width="17.6640625" style="122" customWidth="1"/>
    <col min="8708" max="8708" width="13.88671875" style="122" customWidth="1"/>
    <col min="8709" max="8709" width="14.44140625" style="122" customWidth="1"/>
    <col min="8710" max="8710" width="15" style="122" customWidth="1"/>
    <col min="8711" max="8711" width="14.88671875" style="122" bestFit="1" customWidth="1"/>
    <col min="8712" max="8960" width="9.109375" style="122"/>
    <col min="8961" max="8961" width="7.109375" style="122" customWidth="1"/>
    <col min="8962" max="8962" width="34.109375" style="122" customWidth="1"/>
    <col min="8963" max="8963" width="17.6640625" style="122" customWidth="1"/>
    <col min="8964" max="8964" width="13.88671875" style="122" customWidth="1"/>
    <col min="8965" max="8965" width="14.44140625" style="122" customWidth="1"/>
    <col min="8966" max="8966" width="15" style="122" customWidth="1"/>
    <col min="8967" max="8967" width="14.88671875" style="122" bestFit="1" customWidth="1"/>
    <col min="8968" max="9216" width="9.109375" style="122"/>
    <col min="9217" max="9217" width="7.109375" style="122" customWidth="1"/>
    <col min="9218" max="9218" width="34.109375" style="122" customWidth="1"/>
    <col min="9219" max="9219" width="17.6640625" style="122" customWidth="1"/>
    <col min="9220" max="9220" width="13.88671875" style="122" customWidth="1"/>
    <col min="9221" max="9221" width="14.44140625" style="122" customWidth="1"/>
    <col min="9222" max="9222" width="15" style="122" customWidth="1"/>
    <col min="9223" max="9223" width="14.88671875" style="122" bestFit="1" customWidth="1"/>
    <col min="9224" max="9472" width="9.109375" style="122"/>
    <col min="9473" max="9473" width="7.109375" style="122" customWidth="1"/>
    <col min="9474" max="9474" width="34.109375" style="122" customWidth="1"/>
    <col min="9475" max="9475" width="17.6640625" style="122" customWidth="1"/>
    <col min="9476" max="9476" width="13.88671875" style="122" customWidth="1"/>
    <col min="9477" max="9477" width="14.44140625" style="122" customWidth="1"/>
    <col min="9478" max="9478" width="15" style="122" customWidth="1"/>
    <col min="9479" max="9479" width="14.88671875" style="122" bestFit="1" customWidth="1"/>
    <col min="9480" max="9728" width="9.109375" style="122"/>
    <col min="9729" max="9729" width="7.109375" style="122" customWidth="1"/>
    <col min="9730" max="9730" width="34.109375" style="122" customWidth="1"/>
    <col min="9731" max="9731" width="17.6640625" style="122" customWidth="1"/>
    <col min="9732" max="9732" width="13.88671875" style="122" customWidth="1"/>
    <col min="9733" max="9733" width="14.44140625" style="122" customWidth="1"/>
    <col min="9734" max="9734" width="15" style="122" customWidth="1"/>
    <col min="9735" max="9735" width="14.88671875" style="122" bestFit="1" customWidth="1"/>
    <col min="9736" max="9984" width="9.109375" style="122"/>
    <col min="9985" max="9985" width="7.109375" style="122" customWidth="1"/>
    <col min="9986" max="9986" width="34.109375" style="122" customWidth="1"/>
    <col min="9987" max="9987" width="17.6640625" style="122" customWidth="1"/>
    <col min="9988" max="9988" width="13.88671875" style="122" customWidth="1"/>
    <col min="9989" max="9989" width="14.44140625" style="122" customWidth="1"/>
    <col min="9990" max="9990" width="15" style="122" customWidth="1"/>
    <col min="9991" max="9991" width="14.88671875" style="122" bestFit="1" customWidth="1"/>
    <col min="9992" max="10240" width="9.109375" style="122"/>
    <col min="10241" max="10241" width="7.109375" style="122" customWidth="1"/>
    <col min="10242" max="10242" width="34.109375" style="122" customWidth="1"/>
    <col min="10243" max="10243" width="17.6640625" style="122" customWidth="1"/>
    <col min="10244" max="10244" width="13.88671875" style="122" customWidth="1"/>
    <col min="10245" max="10245" width="14.44140625" style="122" customWidth="1"/>
    <col min="10246" max="10246" width="15" style="122" customWidth="1"/>
    <col min="10247" max="10247" width="14.88671875" style="122" bestFit="1" customWidth="1"/>
    <col min="10248" max="10496" width="9.109375" style="122"/>
    <col min="10497" max="10497" width="7.109375" style="122" customWidth="1"/>
    <col min="10498" max="10498" width="34.109375" style="122" customWidth="1"/>
    <col min="10499" max="10499" width="17.6640625" style="122" customWidth="1"/>
    <col min="10500" max="10500" width="13.88671875" style="122" customWidth="1"/>
    <col min="10501" max="10501" width="14.44140625" style="122" customWidth="1"/>
    <col min="10502" max="10502" width="15" style="122" customWidth="1"/>
    <col min="10503" max="10503" width="14.88671875" style="122" bestFit="1" customWidth="1"/>
    <col min="10504" max="10752" width="9.109375" style="122"/>
    <col min="10753" max="10753" width="7.109375" style="122" customWidth="1"/>
    <col min="10754" max="10754" width="34.109375" style="122" customWidth="1"/>
    <col min="10755" max="10755" width="17.6640625" style="122" customWidth="1"/>
    <col min="10756" max="10756" width="13.88671875" style="122" customWidth="1"/>
    <col min="10757" max="10757" width="14.44140625" style="122" customWidth="1"/>
    <col min="10758" max="10758" width="15" style="122" customWidth="1"/>
    <col min="10759" max="10759" width="14.88671875" style="122" bestFit="1" customWidth="1"/>
    <col min="10760" max="11008" width="9.109375" style="122"/>
    <col min="11009" max="11009" width="7.109375" style="122" customWidth="1"/>
    <col min="11010" max="11010" width="34.109375" style="122" customWidth="1"/>
    <col min="11011" max="11011" width="17.6640625" style="122" customWidth="1"/>
    <col min="11012" max="11012" width="13.88671875" style="122" customWidth="1"/>
    <col min="11013" max="11013" width="14.44140625" style="122" customWidth="1"/>
    <col min="11014" max="11014" width="15" style="122" customWidth="1"/>
    <col min="11015" max="11015" width="14.88671875" style="122" bestFit="1" customWidth="1"/>
    <col min="11016" max="11264" width="9.109375" style="122"/>
    <col min="11265" max="11265" width="7.109375" style="122" customWidth="1"/>
    <col min="11266" max="11266" width="34.109375" style="122" customWidth="1"/>
    <col min="11267" max="11267" width="17.6640625" style="122" customWidth="1"/>
    <col min="11268" max="11268" width="13.88671875" style="122" customWidth="1"/>
    <col min="11269" max="11269" width="14.44140625" style="122" customWidth="1"/>
    <col min="11270" max="11270" width="15" style="122" customWidth="1"/>
    <col min="11271" max="11271" width="14.88671875" style="122" bestFit="1" customWidth="1"/>
    <col min="11272" max="11520" width="9.109375" style="122"/>
    <col min="11521" max="11521" width="7.109375" style="122" customWidth="1"/>
    <col min="11522" max="11522" width="34.109375" style="122" customWidth="1"/>
    <col min="11523" max="11523" width="17.6640625" style="122" customWidth="1"/>
    <col min="11524" max="11524" width="13.88671875" style="122" customWidth="1"/>
    <col min="11525" max="11525" width="14.44140625" style="122" customWidth="1"/>
    <col min="11526" max="11526" width="15" style="122" customWidth="1"/>
    <col min="11527" max="11527" width="14.88671875" style="122" bestFit="1" customWidth="1"/>
    <col min="11528" max="11776" width="9.109375" style="122"/>
    <col min="11777" max="11777" width="7.109375" style="122" customWidth="1"/>
    <col min="11778" max="11778" width="34.109375" style="122" customWidth="1"/>
    <col min="11779" max="11779" width="17.6640625" style="122" customWidth="1"/>
    <col min="11780" max="11780" width="13.88671875" style="122" customWidth="1"/>
    <col min="11781" max="11781" width="14.44140625" style="122" customWidth="1"/>
    <col min="11782" max="11782" width="15" style="122" customWidth="1"/>
    <col min="11783" max="11783" width="14.88671875" style="122" bestFit="1" customWidth="1"/>
    <col min="11784" max="12032" width="9.109375" style="122"/>
    <col min="12033" max="12033" width="7.109375" style="122" customWidth="1"/>
    <col min="12034" max="12034" width="34.109375" style="122" customWidth="1"/>
    <col min="12035" max="12035" width="17.6640625" style="122" customWidth="1"/>
    <col min="12036" max="12036" width="13.88671875" style="122" customWidth="1"/>
    <col min="12037" max="12037" width="14.44140625" style="122" customWidth="1"/>
    <col min="12038" max="12038" width="15" style="122" customWidth="1"/>
    <col min="12039" max="12039" width="14.88671875" style="122" bestFit="1" customWidth="1"/>
    <col min="12040" max="12288" width="9.109375" style="122"/>
    <col min="12289" max="12289" width="7.109375" style="122" customWidth="1"/>
    <col min="12290" max="12290" width="34.109375" style="122" customWidth="1"/>
    <col min="12291" max="12291" width="17.6640625" style="122" customWidth="1"/>
    <col min="12292" max="12292" width="13.88671875" style="122" customWidth="1"/>
    <col min="12293" max="12293" width="14.44140625" style="122" customWidth="1"/>
    <col min="12294" max="12294" width="15" style="122" customWidth="1"/>
    <col min="12295" max="12295" width="14.88671875" style="122" bestFit="1" customWidth="1"/>
    <col min="12296" max="12544" width="9.109375" style="122"/>
    <col min="12545" max="12545" width="7.109375" style="122" customWidth="1"/>
    <col min="12546" max="12546" width="34.109375" style="122" customWidth="1"/>
    <col min="12547" max="12547" width="17.6640625" style="122" customWidth="1"/>
    <col min="12548" max="12548" width="13.88671875" style="122" customWidth="1"/>
    <col min="12549" max="12549" width="14.44140625" style="122" customWidth="1"/>
    <col min="12550" max="12550" width="15" style="122" customWidth="1"/>
    <col min="12551" max="12551" width="14.88671875" style="122" bestFit="1" customWidth="1"/>
    <col min="12552" max="12800" width="9.109375" style="122"/>
    <col min="12801" max="12801" width="7.109375" style="122" customWidth="1"/>
    <col min="12802" max="12802" width="34.109375" style="122" customWidth="1"/>
    <col min="12803" max="12803" width="17.6640625" style="122" customWidth="1"/>
    <col min="12804" max="12804" width="13.88671875" style="122" customWidth="1"/>
    <col min="12805" max="12805" width="14.44140625" style="122" customWidth="1"/>
    <col min="12806" max="12806" width="15" style="122" customWidth="1"/>
    <col min="12807" max="12807" width="14.88671875" style="122" bestFit="1" customWidth="1"/>
    <col min="12808" max="13056" width="9.109375" style="122"/>
    <col min="13057" max="13057" width="7.109375" style="122" customWidth="1"/>
    <col min="13058" max="13058" width="34.109375" style="122" customWidth="1"/>
    <col min="13059" max="13059" width="17.6640625" style="122" customWidth="1"/>
    <col min="13060" max="13060" width="13.88671875" style="122" customWidth="1"/>
    <col min="13061" max="13061" width="14.44140625" style="122" customWidth="1"/>
    <col min="13062" max="13062" width="15" style="122" customWidth="1"/>
    <col min="13063" max="13063" width="14.88671875" style="122" bestFit="1" customWidth="1"/>
    <col min="13064" max="13312" width="9.109375" style="122"/>
    <col min="13313" max="13313" width="7.109375" style="122" customWidth="1"/>
    <col min="13314" max="13314" width="34.109375" style="122" customWidth="1"/>
    <col min="13315" max="13315" width="17.6640625" style="122" customWidth="1"/>
    <col min="13316" max="13316" width="13.88671875" style="122" customWidth="1"/>
    <col min="13317" max="13317" width="14.44140625" style="122" customWidth="1"/>
    <col min="13318" max="13318" width="15" style="122" customWidth="1"/>
    <col min="13319" max="13319" width="14.88671875" style="122" bestFit="1" customWidth="1"/>
    <col min="13320" max="13568" width="9.109375" style="122"/>
    <col min="13569" max="13569" width="7.109375" style="122" customWidth="1"/>
    <col min="13570" max="13570" width="34.109375" style="122" customWidth="1"/>
    <col min="13571" max="13571" width="17.6640625" style="122" customWidth="1"/>
    <col min="13572" max="13572" width="13.88671875" style="122" customWidth="1"/>
    <col min="13573" max="13573" width="14.44140625" style="122" customWidth="1"/>
    <col min="13574" max="13574" width="15" style="122" customWidth="1"/>
    <col min="13575" max="13575" width="14.88671875" style="122" bestFit="1" customWidth="1"/>
    <col min="13576" max="13824" width="9.109375" style="122"/>
    <col min="13825" max="13825" width="7.109375" style="122" customWidth="1"/>
    <col min="13826" max="13826" width="34.109375" style="122" customWidth="1"/>
    <col min="13827" max="13827" width="17.6640625" style="122" customWidth="1"/>
    <col min="13828" max="13828" width="13.88671875" style="122" customWidth="1"/>
    <col min="13829" max="13829" width="14.44140625" style="122" customWidth="1"/>
    <col min="13830" max="13830" width="15" style="122" customWidth="1"/>
    <col min="13831" max="13831" width="14.88671875" style="122" bestFit="1" customWidth="1"/>
    <col min="13832" max="14080" width="9.109375" style="122"/>
    <col min="14081" max="14081" width="7.109375" style="122" customWidth="1"/>
    <col min="14082" max="14082" width="34.109375" style="122" customWidth="1"/>
    <col min="14083" max="14083" width="17.6640625" style="122" customWidth="1"/>
    <col min="14084" max="14084" width="13.88671875" style="122" customWidth="1"/>
    <col min="14085" max="14085" width="14.44140625" style="122" customWidth="1"/>
    <col min="14086" max="14086" width="15" style="122" customWidth="1"/>
    <col min="14087" max="14087" width="14.88671875" style="122" bestFit="1" customWidth="1"/>
    <col min="14088" max="14336" width="9.109375" style="122"/>
    <col min="14337" max="14337" width="7.109375" style="122" customWidth="1"/>
    <col min="14338" max="14338" width="34.109375" style="122" customWidth="1"/>
    <col min="14339" max="14339" width="17.6640625" style="122" customWidth="1"/>
    <col min="14340" max="14340" width="13.88671875" style="122" customWidth="1"/>
    <col min="14341" max="14341" width="14.44140625" style="122" customWidth="1"/>
    <col min="14342" max="14342" width="15" style="122" customWidth="1"/>
    <col min="14343" max="14343" width="14.88671875" style="122" bestFit="1" customWidth="1"/>
    <col min="14344" max="14592" width="9.109375" style="122"/>
    <col min="14593" max="14593" width="7.109375" style="122" customWidth="1"/>
    <col min="14594" max="14594" width="34.109375" style="122" customWidth="1"/>
    <col min="14595" max="14595" width="17.6640625" style="122" customWidth="1"/>
    <col min="14596" max="14596" width="13.88671875" style="122" customWidth="1"/>
    <col min="14597" max="14597" width="14.44140625" style="122" customWidth="1"/>
    <col min="14598" max="14598" width="15" style="122" customWidth="1"/>
    <col min="14599" max="14599" width="14.88671875" style="122" bestFit="1" customWidth="1"/>
    <col min="14600" max="14848" width="9.109375" style="122"/>
    <col min="14849" max="14849" width="7.109375" style="122" customWidth="1"/>
    <col min="14850" max="14850" width="34.109375" style="122" customWidth="1"/>
    <col min="14851" max="14851" width="17.6640625" style="122" customWidth="1"/>
    <col min="14852" max="14852" width="13.88671875" style="122" customWidth="1"/>
    <col min="14853" max="14853" width="14.44140625" style="122" customWidth="1"/>
    <col min="14854" max="14854" width="15" style="122" customWidth="1"/>
    <col min="14855" max="14855" width="14.88671875" style="122" bestFit="1" customWidth="1"/>
    <col min="14856" max="15104" width="9.109375" style="122"/>
    <col min="15105" max="15105" width="7.109375" style="122" customWidth="1"/>
    <col min="15106" max="15106" width="34.109375" style="122" customWidth="1"/>
    <col min="15107" max="15107" width="17.6640625" style="122" customWidth="1"/>
    <col min="15108" max="15108" width="13.88671875" style="122" customWidth="1"/>
    <col min="15109" max="15109" width="14.44140625" style="122" customWidth="1"/>
    <col min="15110" max="15110" width="15" style="122" customWidth="1"/>
    <col min="15111" max="15111" width="14.88671875" style="122" bestFit="1" customWidth="1"/>
    <col min="15112" max="15360" width="9.109375" style="122"/>
    <col min="15361" max="15361" width="7.109375" style="122" customWidth="1"/>
    <col min="15362" max="15362" width="34.109375" style="122" customWidth="1"/>
    <col min="15363" max="15363" width="17.6640625" style="122" customWidth="1"/>
    <col min="15364" max="15364" width="13.88671875" style="122" customWidth="1"/>
    <col min="15365" max="15365" width="14.44140625" style="122" customWidth="1"/>
    <col min="15366" max="15366" width="15" style="122" customWidth="1"/>
    <col min="15367" max="15367" width="14.88671875" style="122" bestFit="1" customWidth="1"/>
    <col min="15368" max="15616" width="9.109375" style="122"/>
    <col min="15617" max="15617" width="7.109375" style="122" customWidth="1"/>
    <col min="15618" max="15618" width="34.109375" style="122" customWidth="1"/>
    <col min="15619" max="15619" width="17.6640625" style="122" customWidth="1"/>
    <col min="15620" max="15620" width="13.88671875" style="122" customWidth="1"/>
    <col min="15621" max="15621" width="14.44140625" style="122" customWidth="1"/>
    <col min="15622" max="15622" width="15" style="122" customWidth="1"/>
    <col min="15623" max="15623" width="14.88671875" style="122" bestFit="1" customWidth="1"/>
    <col min="15624" max="15872" width="9.109375" style="122"/>
    <col min="15873" max="15873" width="7.109375" style="122" customWidth="1"/>
    <col min="15874" max="15874" width="34.109375" style="122" customWidth="1"/>
    <col min="15875" max="15875" width="17.6640625" style="122" customWidth="1"/>
    <col min="15876" max="15876" width="13.88671875" style="122" customWidth="1"/>
    <col min="15877" max="15877" width="14.44140625" style="122" customWidth="1"/>
    <col min="15878" max="15878" width="15" style="122" customWidth="1"/>
    <col min="15879" max="15879" width="14.88671875" style="122" bestFit="1" customWidth="1"/>
    <col min="15880" max="16128" width="9.109375" style="122"/>
    <col min="16129" max="16129" width="7.109375" style="122" customWidth="1"/>
    <col min="16130" max="16130" width="34.109375" style="122" customWidth="1"/>
    <col min="16131" max="16131" width="17.6640625" style="122" customWidth="1"/>
    <col min="16132" max="16132" width="13.88671875" style="122" customWidth="1"/>
    <col min="16133" max="16133" width="14.44140625" style="122" customWidth="1"/>
    <col min="16134" max="16134" width="15" style="122" customWidth="1"/>
    <col min="16135" max="16135" width="14.88671875" style="122" bestFit="1" customWidth="1"/>
    <col min="16136" max="16384" width="9.109375" style="122"/>
  </cols>
  <sheetData>
    <row r="1" spans="1:7" ht="15.6" x14ac:dyDescent="0.3">
      <c r="A1" s="302"/>
      <c r="B1" s="302"/>
      <c r="C1" s="302"/>
      <c r="D1" s="302"/>
      <c r="E1" s="302"/>
      <c r="G1" s="294" t="s">
        <v>1941</v>
      </c>
    </row>
    <row r="2" spans="1:7" ht="15.6" x14ac:dyDescent="0.3">
      <c r="A2" s="304"/>
      <c r="B2" s="304"/>
      <c r="C2" s="304"/>
      <c r="D2" s="304"/>
      <c r="E2" s="304"/>
      <c r="F2" s="304"/>
    </row>
    <row r="3" spans="1:7" ht="15.6" x14ac:dyDescent="0.3">
      <c r="A3" s="579" t="s">
        <v>698</v>
      </c>
      <c r="B3" s="579"/>
      <c r="C3" s="579"/>
      <c r="D3" s="579"/>
      <c r="E3" s="579"/>
      <c r="F3" s="579"/>
    </row>
    <row r="6" spans="1:7" x14ac:dyDescent="0.25">
      <c r="G6" s="307" t="s">
        <v>453</v>
      </c>
    </row>
    <row r="7" spans="1:7" ht="31.2" x14ac:dyDescent="0.25">
      <c r="A7" s="308" t="s">
        <v>454</v>
      </c>
      <c r="B7" s="308" t="s">
        <v>455</v>
      </c>
      <c r="C7" s="309" t="s">
        <v>702</v>
      </c>
      <c r="D7" s="308" t="s">
        <v>456</v>
      </c>
      <c r="E7" s="308" t="s">
        <v>696</v>
      </c>
      <c r="F7" s="309" t="s">
        <v>703</v>
      </c>
      <c r="G7" s="308" t="s">
        <v>699</v>
      </c>
    </row>
    <row r="8" spans="1:7" ht="15.6" x14ac:dyDescent="0.3">
      <c r="A8" s="310"/>
      <c r="B8" s="310"/>
      <c r="C8" s="311"/>
      <c r="D8" s="311"/>
      <c r="E8" s="311"/>
      <c r="F8" s="311"/>
      <c r="G8" s="311"/>
    </row>
    <row r="9" spans="1:7" ht="15.6" x14ac:dyDescent="0.3">
      <c r="A9" s="312" t="s">
        <v>457</v>
      </c>
      <c r="B9" s="234"/>
      <c r="C9" s="313">
        <v>0</v>
      </c>
      <c r="D9" s="313">
        <v>0</v>
      </c>
      <c r="E9" s="313">
        <v>0</v>
      </c>
      <c r="F9" s="313">
        <v>0</v>
      </c>
      <c r="G9" s="313">
        <v>0</v>
      </c>
    </row>
    <row r="10" spans="1:7" ht="15.6" x14ac:dyDescent="0.3">
      <c r="A10" s="314"/>
      <c r="B10" s="311" t="s">
        <v>28</v>
      </c>
      <c r="C10" s="315">
        <f>SUM(C9:C9)</f>
        <v>0</v>
      </c>
      <c r="D10" s="315">
        <f>SUM(D9:D9)</f>
        <v>0</v>
      </c>
      <c r="E10" s="315">
        <f>SUM(E9:E9)</f>
        <v>0</v>
      </c>
      <c r="F10" s="315">
        <f>SUM(F9:F9)</f>
        <v>0</v>
      </c>
      <c r="G10" s="315">
        <f>SUM(G9:G9)</f>
        <v>0</v>
      </c>
    </row>
  </sheetData>
  <mergeCells count="1">
    <mergeCell ref="A3:F3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1"/>
  <sheetViews>
    <sheetView zoomScaleNormal="100" workbookViewId="0">
      <selection activeCell="L1" sqref="L1"/>
    </sheetView>
  </sheetViews>
  <sheetFormatPr defaultRowHeight="13.2" x14ac:dyDescent="0.25"/>
  <cols>
    <col min="1" max="1" width="2.44140625" style="256" customWidth="1"/>
    <col min="2" max="2" width="24.44140625" style="257" customWidth="1"/>
    <col min="3" max="3" width="15.44140625" style="256" customWidth="1"/>
    <col min="4" max="4" width="18" style="256" customWidth="1"/>
    <col min="5" max="5" width="14.109375" style="256" customWidth="1"/>
    <col min="6" max="6" width="14.44140625" style="256" customWidth="1"/>
    <col min="7" max="8" width="8.6640625" style="256" customWidth="1"/>
    <col min="9" max="9" width="10.109375" style="256" customWidth="1"/>
    <col min="10" max="10" width="10.44140625" style="256" customWidth="1"/>
    <col min="11" max="11" width="9.6640625" style="256" customWidth="1"/>
    <col min="12" max="12" width="10.33203125" style="256" customWidth="1"/>
    <col min="13" max="13" width="9.6640625" style="256" customWidth="1"/>
    <col min="14" max="256" width="9.109375" style="122"/>
    <col min="257" max="257" width="2.44140625" style="122" customWidth="1"/>
    <col min="258" max="258" width="24.44140625" style="122" customWidth="1"/>
    <col min="259" max="259" width="15.44140625" style="122" customWidth="1"/>
    <col min="260" max="260" width="18" style="122" customWidth="1"/>
    <col min="261" max="261" width="14.109375" style="122" customWidth="1"/>
    <col min="262" max="262" width="14.44140625" style="122" customWidth="1"/>
    <col min="263" max="264" width="8.6640625" style="122" customWidth="1"/>
    <col min="265" max="265" width="10.109375" style="122" customWidth="1"/>
    <col min="266" max="266" width="10.44140625" style="122" customWidth="1"/>
    <col min="267" max="267" width="9.6640625" style="122" customWidth="1"/>
    <col min="268" max="268" width="10.33203125" style="122" customWidth="1"/>
    <col min="269" max="269" width="9.6640625" style="122" customWidth="1"/>
    <col min="270" max="512" width="9.109375" style="122"/>
    <col min="513" max="513" width="2.44140625" style="122" customWidth="1"/>
    <col min="514" max="514" width="24.44140625" style="122" customWidth="1"/>
    <col min="515" max="515" width="15.44140625" style="122" customWidth="1"/>
    <col min="516" max="516" width="18" style="122" customWidth="1"/>
    <col min="517" max="517" width="14.109375" style="122" customWidth="1"/>
    <col min="518" max="518" width="14.44140625" style="122" customWidth="1"/>
    <col min="519" max="520" width="8.6640625" style="122" customWidth="1"/>
    <col min="521" max="521" width="10.109375" style="122" customWidth="1"/>
    <col min="522" max="522" width="10.44140625" style="122" customWidth="1"/>
    <col min="523" max="523" width="9.6640625" style="122" customWidth="1"/>
    <col min="524" max="524" width="10.33203125" style="122" customWidth="1"/>
    <col min="525" max="525" width="9.6640625" style="122" customWidth="1"/>
    <col min="526" max="768" width="9.109375" style="122"/>
    <col min="769" max="769" width="2.44140625" style="122" customWidth="1"/>
    <col min="770" max="770" width="24.44140625" style="122" customWidth="1"/>
    <col min="771" max="771" width="15.44140625" style="122" customWidth="1"/>
    <col min="772" max="772" width="18" style="122" customWidth="1"/>
    <col min="773" max="773" width="14.109375" style="122" customWidth="1"/>
    <col min="774" max="774" width="14.44140625" style="122" customWidth="1"/>
    <col min="775" max="776" width="8.6640625" style="122" customWidth="1"/>
    <col min="777" max="777" width="10.109375" style="122" customWidth="1"/>
    <col min="778" max="778" width="10.44140625" style="122" customWidth="1"/>
    <col min="779" max="779" width="9.6640625" style="122" customWidth="1"/>
    <col min="780" max="780" width="10.33203125" style="122" customWidth="1"/>
    <col min="781" max="781" width="9.6640625" style="122" customWidth="1"/>
    <col min="782" max="1024" width="9.109375" style="122"/>
    <col min="1025" max="1025" width="2.44140625" style="122" customWidth="1"/>
    <col min="1026" max="1026" width="24.44140625" style="122" customWidth="1"/>
    <col min="1027" max="1027" width="15.44140625" style="122" customWidth="1"/>
    <col min="1028" max="1028" width="18" style="122" customWidth="1"/>
    <col min="1029" max="1029" width="14.109375" style="122" customWidth="1"/>
    <col min="1030" max="1030" width="14.44140625" style="122" customWidth="1"/>
    <col min="1031" max="1032" width="8.6640625" style="122" customWidth="1"/>
    <col min="1033" max="1033" width="10.109375" style="122" customWidth="1"/>
    <col min="1034" max="1034" width="10.44140625" style="122" customWidth="1"/>
    <col min="1035" max="1035" width="9.6640625" style="122" customWidth="1"/>
    <col min="1036" max="1036" width="10.33203125" style="122" customWidth="1"/>
    <col min="1037" max="1037" width="9.6640625" style="122" customWidth="1"/>
    <col min="1038" max="1280" width="9.109375" style="122"/>
    <col min="1281" max="1281" width="2.44140625" style="122" customWidth="1"/>
    <col min="1282" max="1282" width="24.44140625" style="122" customWidth="1"/>
    <col min="1283" max="1283" width="15.44140625" style="122" customWidth="1"/>
    <col min="1284" max="1284" width="18" style="122" customWidth="1"/>
    <col min="1285" max="1285" width="14.109375" style="122" customWidth="1"/>
    <col min="1286" max="1286" width="14.44140625" style="122" customWidth="1"/>
    <col min="1287" max="1288" width="8.6640625" style="122" customWidth="1"/>
    <col min="1289" max="1289" width="10.109375" style="122" customWidth="1"/>
    <col min="1290" max="1290" width="10.44140625" style="122" customWidth="1"/>
    <col min="1291" max="1291" width="9.6640625" style="122" customWidth="1"/>
    <col min="1292" max="1292" width="10.33203125" style="122" customWidth="1"/>
    <col min="1293" max="1293" width="9.6640625" style="122" customWidth="1"/>
    <col min="1294" max="1536" width="9.109375" style="122"/>
    <col min="1537" max="1537" width="2.44140625" style="122" customWidth="1"/>
    <col min="1538" max="1538" width="24.44140625" style="122" customWidth="1"/>
    <col min="1539" max="1539" width="15.44140625" style="122" customWidth="1"/>
    <col min="1540" max="1540" width="18" style="122" customWidth="1"/>
    <col min="1541" max="1541" width="14.109375" style="122" customWidth="1"/>
    <col min="1542" max="1542" width="14.44140625" style="122" customWidth="1"/>
    <col min="1543" max="1544" width="8.6640625" style="122" customWidth="1"/>
    <col min="1545" max="1545" width="10.109375" style="122" customWidth="1"/>
    <col min="1546" max="1546" width="10.44140625" style="122" customWidth="1"/>
    <col min="1547" max="1547" width="9.6640625" style="122" customWidth="1"/>
    <col min="1548" max="1548" width="10.33203125" style="122" customWidth="1"/>
    <col min="1549" max="1549" width="9.6640625" style="122" customWidth="1"/>
    <col min="1550" max="1792" width="9.109375" style="122"/>
    <col min="1793" max="1793" width="2.44140625" style="122" customWidth="1"/>
    <col min="1794" max="1794" width="24.44140625" style="122" customWidth="1"/>
    <col min="1795" max="1795" width="15.44140625" style="122" customWidth="1"/>
    <col min="1796" max="1796" width="18" style="122" customWidth="1"/>
    <col min="1797" max="1797" width="14.109375" style="122" customWidth="1"/>
    <col min="1798" max="1798" width="14.44140625" style="122" customWidth="1"/>
    <col min="1799" max="1800" width="8.6640625" style="122" customWidth="1"/>
    <col min="1801" max="1801" width="10.109375" style="122" customWidth="1"/>
    <col min="1802" max="1802" width="10.44140625" style="122" customWidth="1"/>
    <col min="1803" max="1803" width="9.6640625" style="122" customWidth="1"/>
    <col min="1804" max="1804" width="10.33203125" style="122" customWidth="1"/>
    <col min="1805" max="1805" width="9.6640625" style="122" customWidth="1"/>
    <col min="1806" max="2048" width="9.109375" style="122"/>
    <col min="2049" max="2049" width="2.44140625" style="122" customWidth="1"/>
    <col min="2050" max="2050" width="24.44140625" style="122" customWidth="1"/>
    <col min="2051" max="2051" width="15.44140625" style="122" customWidth="1"/>
    <col min="2052" max="2052" width="18" style="122" customWidth="1"/>
    <col min="2053" max="2053" width="14.109375" style="122" customWidth="1"/>
    <col min="2054" max="2054" width="14.44140625" style="122" customWidth="1"/>
    <col min="2055" max="2056" width="8.6640625" style="122" customWidth="1"/>
    <col min="2057" max="2057" width="10.109375" style="122" customWidth="1"/>
    <col min="2058" max="2058" width="10.44140625" style="122" customWidth="1"/>
    <col min="2059" max="2059" width="9.6640625" style="122" customWidth="1"/>
    <col min="2060" max="2060" width="10.33203125" style="122" customWidth="1"/>
    <col min="2061" max="2061" width="9.6640625" style="122" customWidth="1"/>
    <col min="2062" max="2304" width="9.109375" style="122"/>
    <col min="2305" max="2305" width="2.44140625" style="122" customWidth="1"/>
    <col min="2306" max="2306" width="24.44140625" style="122" customWidth="1"/>
    <col min="2307" max="2307" width="15.44140625" style="122" customWidth="1"/>
    <col min="2308" max="2308" width="18" style="122" customWidth="1"/>
    <col min="2309" max="2309" width="14.109375" style="122" customWidth="1"/>
    <col min="2310" max="2310" width="14.44140625" style="122" customWidth="1"/>
    <col min="2311" max="2312" width="8.6640625" style="122" customWidth="1"/>
    <col min="2313" max="2313" width="10.109375" style="122" customWidth="1"/>
    <col min="2314" max="2314" width="10.44140625" style="122" customWidth="1"/>
    <col min="2315" max="2315" width="9.6640625" style="122" customWidth="1"/>
    <col min="2316" max="2316" width="10.33203125" style="122" customWidth="1"/>
    <col min="2317" max="2317" width="9.6640625" style="122" customWidth="1"/>
    <col min="2318" max="2560" width="9.109375" style="122"/>
    <col min="2561" max="2561" width="2.44140625" style="122" customWidth="1"/>
    <col min="2562" max="2562" width="24.44140625" style="122" customWidth="1"/>
    <col min="2563" max="2563" width="15.44140625" style="122" customWidth="1"/>
    <col min="2564" max="2564" width="18" style="122" customWidth="1"/>
    <col min="2565" max="2565" width="14.109375" style="122" customWidth="1"/>
    <col min="2566" max="2566" width="14.44140625" style="122" customWidth="1"/>
    <col min="2567" max="2568" width="8.6640625" style="122" customWidth="1"/>
    <col min="2569" max="2569" width="10.109375" style="122" customWidth="1"/>
    <col min="2570" max="2570" width="10.44140625" style="122" customWidth="1"/>
    <col min="2571" max="2571" width="9.6640625" style="122" customWidth="1"/>
    <col min="2572" max="2572" width="10.33203125" style="122" customWidth="1"/>
    <col min="2573" max="2573" width="9.6640625" style="122" customWidth="1"/>
    <col min="2574" max="2816" width="9.109375" style="122"/>
    <col min="2817" max="2817" width="2.44140625" style="122" customWidth="1"/>
    <col min="2818" max="2818" width="24.44140625" style="122" customWidth="1"/>
    <col min="2819" max="2819" width="15.44140625" style="122" customWidth="1"/>
    <col min="2820" max="2820" width="18" style="122" customWidth="1"/>
    <col min="2821" max="2821" width="14.109375" style="122" customWidth="1"/>
    <col min="2822" max="2822" width="14.44140625" style="122" customWidth="1"/>
    <col min="2823" max="2824" width="8.6640625" style="122" customWidth="1"/>
    <col min="2825" max="2825" width="10.109375" style="122" customWidth="1"/>
    <col min="2826" max="2826" width="10.44140625" style="122" customWidth="1"/>
    <col min="2827" max="2827" width="9.6640625" style="122" customWidth="1"/>
    <col min="2828" max="2828" width="10.33203125" style="122" customWidth="1"/>
    <col min="2829" max="2829" width="9.6640625" style="122" customWidth="1"/>
    <col min="2830" max="3072" width="9.109375" style="122"/>
    <col min="3073" max="3073" width="2.44140625" style="122" customWidth="1"/>
    <col min="3074" max="3074" width="24.44140625" style="122" customWidth="1"/>
    <col min="3075" max="3075" width="15.44140625" style="122" customWidth="1"/>
    <col min="3076" max="3076" width="18" style="122" customWidth="1"/>
    <col min="3077" max="3077" width="14.109375" style="122" customWidth="1"/>
    <col min="3078" max="3078" width="14.44140625" style="122" customWidth="1"/>
    <col min="3079" max="3080" width="8.6640625" style="122" customWidth="1"/>
    <col min="3081" max="3081" width="10.109375" style="122" customWidth="1"/>
    <col min="3082" max="3082" width="10.44140625" style="122" customWidth="1"/>
    <col min="3083" max="3083" width="9.6640625" style="122" customWidth="1"/>
    <col min="3084" max="3084" width="10.33203125" style="122" customWidth="1"/>
    <col min="3085" max="3085" width="9.6640625" style="122" customWidth="1"/>
    <col min="3086" max="3328" width="9.109375" style="122"/>
    <col min="3329" max="3329" width="2.44140625" style="122" customWidth="1"/>
    <col min="3330" max="3330" width="24.44140625" style="122" customWidth="1"/>
    <col min="3331" max="3331" width="15.44140625" style="122" customWidth="1"/>
    <col min="3332" max="3332" width="18" style="122" customWidth="1"/>
    <col min="3333" max="3333" width="14.109375" style="122" customWidth="1"/>
    <col min="3334" max="3334" width="14.44140625" style="122" customWidth="1"/>
    <col min="3335" max="3336" width="8.6640625" style="122" customWidth="1"/>
    <col min="3337" max="3337" width="10.109375" style="122" customWidth="1"/>
    <col min="3338" max="3338" width="10.44140625" style="122" customWidth="1"/>
    <col min="3339" max="3339" width="9.6640625" style="122" customWidth="1"/>
    <col min="3340" max="3340" width="10.33203125" style="122" customWidth="1"/>
    <col min="3341" max="3341" width="9.6640625" style="122" customWidth="1"/>
    <col min="3342" max="3584" width="9.109375" style="122"/>
    <col min="3585" max="3585" width="2.44140625" style="122" customWidth="1"/>
    <col min="3586" max="3586" width="24.44140625" style="122" customWidth="1"/>
    <col min="3587" max="3587" width="15.44140625" style="122" customWidth="1"/>
    <col min="3588" max="3588" width="18" style="122" customWidth="1"/>
    <col min="3589" max="3589" width="14.109375" style="122" customWidth="1"/>
    <col min="3590" max="3590" width="14.44140625" style="122" customWidth="1"/>
    <col min="3591" max="3592" width="8.6640625" style="122" customWidth="1"/>
    <col min="3593" max="3593" width="10.109375" style="122" customWidth="1"/>
    <col min="3594" max="3594" width="10.44140625" style="122" customWidth="1"/>
    <col min="3595" max="3595" width="9.6640625" style="122" customWidth="1"/>
    <col min="3596" max="3596" width="10.33203125" style="122" customWidth="1"/>
    <col min="3597" max="3597" width="9.6640625" style="122" customWidth="1"/>
    <col min="3598" max="3840" width="9.109375" style="122"/>
    <col min="3841" max="3841" width="2.44140625" style="122" customWidth="1"/>
    <col min="3842" max="3842" width="24.44140625" style="122" customWidth="1"/>
    <col min="3843" max="3843" width="15.44140625" style="122" customWidth="1"/>
    <col min="3844" max="3844" width="18" style="122" customWidth="1"/>
    <col min="3845" max="3845" width="14.109375" style="122" customWidth="1"/>
    <col min="3846" max="3846" width="14.44140625" style="122" customWidth="1"/>
    <col min="3847" max="3848" width="8.6640625" style="122" customWidth="1"/>
    <col min="3849" max="3849" width="10.109375" style="122" customWidth="1"/>
    <col min="3850" max="3850" width="10.44140625" style="122" customWidth="1"/>
    <col min="3851" max="3851" width="9.6640625" style="122" customWidth="1"/>
    <col min="3852" max="3852" width="10.33203125" style="122" customWidth="1"/>
    <col min="3853" max="3853" width="9.6640625" style="122" customWidth="1"/>
    <col min="3854" max="4096" width="9.109375" style="122"/>
    <col min="4097" max="4097" width="2.44140625" style="122" customWidth="1"/>
    <col min="4098" max="4098" width="24.44140625" style="122" customWidth="1"/>
    <col min="4099" max="4099" width="15.44140625" style="122" customWidth="1"/>
    <col min="4100" max="4100" width="18" style="122" customWidth="1"/>
    <col min="4101" max="4101" width="14.109375" style="122" customWidth="1"/>
    <col min="4102" max="4102" width="14.44140625" style="122" customWidth="1"/>
    <col min="4103" max="4104" width="8.6640625" style="122" customWidth="1"/>
    <col min="4105" max="4105" width="10.109375" style="122" customWidth="1"/>
    <col min="4106" max="4106" width="10.44140625" style="122" customWidth="1"/>
    <col min="4107" max="4107" width="9.6640625" style="122" customWidth="1"/>
    <col min="4108" max="4108" width="10.33203125" style="122" customWidth="1"/>
    <col min="4109" max="4109" width="9.6640625" style="122" customWidth="1"/>
    <col min="4110" max="4352" width="9.109375" style="122"/>
    <col min="4353" max="4353" width="2.44140625" style="122" customWidth="1"/>
    <col min="4354" max="4354" width="24.44140625" style="122" customWidth="1"/>
    <col min="4355" max="4355" width="15.44140625" style="122" customWidth="1"/>
    <col min="4356" max="4356" width="18" style="122" customWidth="1"/>
    <col min="4357" max="4357" width="14.109375" style="122" customWidth="1"/>
    <col min="4358" max="4358" width="14.44140625" style="122" customWidth="1"/>
    <col min="4359" max="4360" width="8.6640625" style="122" customWidth="1"/>
    <col min="4361" max="4361" width="10.109375" style="122" customWidth="1"/>
    <col min="4362" max="4362" width="10.44140625" style="122" customWidth="1"/>
    <col min="4363" max="4363" width="9.6640625" style="122" customWidth="1"/>
    <col min="4364" max="4364" width="10.33203125" style="122" customWidth="1"/>
    <col min="4365" max="4365" width="9.6640625" style="122" customWidth="1"/>
    <col min="4366" max="4608" width="9.109375" style="122"/>
    <col min="4609" max="4609" width="2.44140625" style="122" customWidth="1"/>
    <col min="4610" max="4610" width="24.44140625" style="122" customWidth="1"/>
    <col min="4611" max="4611" width="15.44140625" style="122" customWidth="1"/>
    <col min="4612" max="4612" width="18" style="122" customWidth="1"/>
    <col min="4613" max="4613" width="14.109375" style="122" customWidth="1"/>
    <col min="4614" max="4614" width="14.44140625" style="122" customWidth="1"/>
    <col min="4615" max="4616" width="8.6640625" style="122" customWidth="1"/>
    <col min="4617" max="4617" width="10.109375" style="122" customWidth="1"/>
    <col min="4618" max="4618" width="10.44140625" style="122" customWidth="1"/>
    <col min="4619" max="4619" width="9.6640625" style="122" customWidth="1"/>
    <col min="4620" max="4620" width="10.33203125" style="122" customWidth="1"/>
    <col min="4621" max="4621" width="9.6640625" style="122" customWidth="1"/>
    <col min="4622" max="4864" width="9.109375" style="122"/>
    <col min="4865" max="4865" width="2.44140625" style="122" customWidth="1"/>
    <col min="4866" max="4866" width="24.44140625" style="122" customWidth="1"/>
    <col min="4867" max="4867" width="15.44140625" style="122" customWidth="1"/>
    <col min="4868" max="4868" width="18" style="122" customWidth="1"/>
    <col min="4869" max="4869" width="14.109375" style="122" customWidth="1"/>
    <col min="4870" max="4870" width="14.44140625" style="122" customWidth="1"/>
    <col min="4871" max="4872" width="8.6640625" style="122" customWidth="1"/>
    <col min="4873" max="4873" width="10.109375" style="122" customWidth="1"/>
    <col min="4874" max="4874" width="10.44140625" style="122" customWidth="1"/>
    <col min="4875" max="4875" width="9.6640625" style="122" customWidth="1"/>
    <col min="4876" max="4876" width="10.33203125" style="122" customWidth="1"/>
    <col min="4877" max="4877" width="9.6640625" style="122" customWidth="1"/>
    <col min="4878" max="5120" width="9.109375" style="122"/>
    <col min="5121" max="5121" width="2.44140625" style="122" customWidth="1"/>
    <col min="5122" max="5122" width="24.44140625" style="122" customWidth="1"/>
    <col min="5123" max="5123" width="15.44140625" style="122" customWidth="1"/>
    <col min="5124" max="5124" width="18" style="122" customWidth="1"/>
    <col min="5125" max="5125" width="14.109375" style="122" customWidth="1"/>
    <col min="5126" max="5126" width="14.44140625" style="122" customWidth="1"/>
    <col min="5127" max="5128" width="8.6640625" style="122" customWidth="1"/>
    <col min="5129" max="5129" width="10.109375" style="122" customWidth="1"/>
    <col min="5130" max="5130" width="10.44140625" style="122" customWidth="1"/>
    <col min="5131" max="5131" width="9.6640625" style="122" customWidth="1"/>
    <col min="5132" max="5132" width="10.33203125" style="122" customWidth="1"/>
    <col min="5133" max="5133" width="9.6640625" style="122" customWidth="1"/>
    <col min="5134" max="5376" width="9.109375" style="122"/>
    <col min="5377" max="5377" width="2.44140625" style="122" customWidth="1"/>
    <col min="5378" max="5378" width="24.44140625" style="122" customWidth="1"/>
    <col min="5379" max="5379" width="15.44140625" style="122" customWidth="1"/>
    <col min="5380" max="5380" width="18" style="122" customWidth="1"/>
    <col min="5381" max="5381" width="14.109375" style="122" customWidth="1"/>
    <col min="5382" max="5382" width="14.44140625" style="122" customWidth="1"/>
    <col min="5383" max="5384" width="8.6640625" style="122" customWidth="1"/>
    <col min="5385" max="5385" width="10.109375" style="122" customWidth="1"/>
    <col min="5386" max="5386" width="10.44140625" style="122" customWidth="1"/>
    <col min="5387" max="5387" width="9.6640625" style="122" customWidth="1"/>
    <col min="5388" max="5388" width="10.33203125" style="122" customWidth="1"/>
    <col min="5389" max="5389" width="9.6640625" style="122" customWidth="1"/>
    <col min="5390" max="5632" width="9.109375" style="122"/>
    <col min="5633" max="5633" width="2.44140625" style="122" customWidth="1"/>
    <col min="5634" max="5634" width="24.44140625" style="122" customWidth="1"/>
    <col min="5635" max="5635" width="15.44140625" style="122" customWidth="1"/>
    <col min="5636" max="5636" width="18" style="122" customWidth="1"/>
    <col min="5637" max="5637" width="14.109375" style="122" customWidth="1"/>
    <col min="5638" max="5638" width="14.44140625" style="122" customWidth="1"/>
    <col min="5639" max="5640" width="8.6640625" style="122" customWidth="1"/>
    <col min="5641" max="5641" width="10.109375" style="122" customWidth="1"/>
    <col min="5642" max="5642" width="10.44140625" style="122" customWidth="1"/>
    <col min="5643" max="5643" width="9.6640625" style="122" customWidth="1"/>
    <col min="5644" max="5644" width="10.33203125" style="122" customWidth="1"/>
    <col min="5645" max="5645" width="9.6640625" style="122" customWidth="1"/>
    <col min="5646" max="5888" width="9.109375" style="122"/>
    <col min="5889" max="5889" width="2.44140625" style="122" customWidth="1"/>
    <col min="5890" max="5890" width="24.44140625" style="122" customWidth="1"/>
    <col min="5891" max="5891" width="15.44140625" style="122" customWidth="1"/>
    <col min="5892" max="5892" width="18" style="122" customWidth="1"/>
    <col min="5893" max="5893" width="14.109375" style="122" customWidth="1"/>
    <col min="5894" max="5894" width="14.44140625" style="122" customWidth="1"/>
    <col min="5895" max="5896" width="8.6640625" style="122" customWidth="1"/>
    <col min="5897" max="5897" width="10.109375" style="122" customWidth="1"/>
    <col min="5898" max="5898" width="10.44140625" style="122" customWidth="1"/>
    <col min="5899" max="5899" width="9.6640625" style="122" customWidth="1"/>
    <col min="5900" max="5900" width="10.33203125" style="122" customWidth="1"/>
    <col min="5901" max="5901" width="9.6640625" style="122" customWidth="1"/>
    <col min="5902" max="6144" width="9.109375" style="122"/>
    <col min="6145" max="6145" width="2.44140625" style="122" customWidth="1"/>
    <col min="6146" max="6146" width="24.44140625" style="122" customWidth="1"/>
    <col min="6147" max="6147" width="15.44140625" style="122" customWidth="1"/>
    <col min="6148" max="6148" width="18" style="122" customWidth="1"/>
    <col min="6149" max="6149" width="14.109375" style="122" customWidth="1"/>
    <col min="6150" max="6150" width="14.44140625" style="122" customWidth="1"/>
    <col min="6151" max="6152" width="8.6640625" style="122" customWidth="1"/>
    <col min="6153" max="6153" width="10.109375" style="122" customWidth="1"/>
    <col min="6154" max="6154" width="10.44140625" style="122" customWidth="1"/>
    <col min="6155" max="6155" width="9.6640625" style="122" customWidth="1"/>
    <col min="6156" max="6156" width="10.33203125" style="122" customWidth="1"/>
    <col min="6157" max="6157" width="9.6640625" style="122" customWidth="1"/>
    <col min="6158" max="6400" width="9.109375" style="122"/>
    <col min="6401" max="6401" width="2.44140625" style="122" customWidth="1"/>
    <col min="6402" max="6402" width="24.44140625" style="122" customWidth="1"/>
    <col min="6403" max="6403" width="15.44140625" style="122" customWidth="1"/>
    <col min="6404" max="6404" width="18" style="122" customWidth="1"/>
    <col min="6405" max="6405" width="14.109375" style="122" customWidth="1"/>
    <col min="6406" max="6406" width="14.44140625" style="122" customWidth="1"/>
    <col min="6407" max="6408" width="8.6640625" style="122" customWidth="1"/>
    <col min="6409" max="6409" width="10.109375" style="122" customWidth="1"/>
    <col min="6410" max="6410" width="10.44140625" style="122" customWidth="1"/>
    <col min="6411" max="6411" width="9.6640625" style="122" customWidth="1"/>
    <col min="6412" max="6412" width="10.33203125" style="122" customWidth="1"/>
    <col min="6413" max="6413" width="9.6640625" style="122" customWidth="1"/>
    <col min="6414" max="6656" width="9.109375" style="122"/>
    <col min="6657" max="6657" width="2.44140625" style="122" customWidth="1"/>
    <col min="6658" max="6658" width="24.44140625" style="122" customWidth="1"/>
    <col min="6659" max="6659" width="15.44140625" style="122" customWidth="1"/>
    <col min="6660" max="6660" width="18" style="122" customWidth="1"/>
    <col min="6661" max="6661" width="14.109375" style="122" customWidth="1"/>
    <col min="6662" max="6662" width="14.44140625" style="122" customWidth="1"/>
    <col min="6663" max="6664" width="8.6640625" style="122" customWidth="1"/>
    <col min="6665" max="6665" width="10.109375" style="122" customWidth="1"/>
    <col min="6666" max="6666" width="10.44140625" style="122" customWidth="1"/>
    <col min="6667" max="6667" width="9.6640625" style="122" customWidth="1"/>
    <col min="6668" max="6668" width="10.33203125" style="122" customWidth="1"/>
    <col min="6669" max="6669" width="9.6640625" style="122" customWidth="1"/>
    <col min="6670" max="6912" width="9.109375" style="122"/>
    <col min="6913" max="6913" width="2.44140625" style="122" customWidth="1"/>
    <col min="6914" max="6914" width="24.44140625" style="122" customWidth="1"/>
    <col min="6915" max="6915" width="15.44140625" style="122" customWidth="1"/>
    <col min="6916" max="6916" width="18" style="122" customWidth="1"/>
    <col min="6917" max="6917" width="14.109375" style="122" customWidth="1"/>
    <col min="6918" max="6918" width="14.44140625" style="122" customWidth="1"/>
    <col min="6919" max="6920" width="8.6640625" style="122" customWidth="1"/>
    <col min="6921" max="6921" width="10.109375" style="122" customWidth="1"/>
    <col min="6922" max="6922" width="10.44140625" style="122" customWidth="1"/>
    <col min="6923" max="6923" width="9.6640625" style="122" customWidth="1"/>
    <col min="6924" max="6924" width="10.33203125" style="122" customWidth="1"/>
    <col min="6925" max="6925" width="9.6640625" style="122" customWidth="1"/>
    <col min="6926" max="7168" width="9.109375" style="122"/>
    <col min="7169" max="7169" width="2.44140625" style="122" customWidth="1"/>
    <col min="7170" max="7170" width="24.44140625" style="122" customWidth="1"/>
    <col min="7171" max="7171" width="15.44140625" style="122" customWidth="1"/>
    <col min="7172" max="7172" width="18" style="122" customWidth="1"/>
    <col min="7173" max="7173" width="14.109375" style="122" customWidth="1"/>
    <col min="7174" max="7174" width="14.44140625" style="122" customWidth="1"/>
    <col min="7175" max="7176" width="8.6640625" style="122" customWidth="1"/>
    <col min="7177" max="7177" width="10.109375" style="122" customWidth="1"/>
    <col min="7178" max="7178" width="10.44140625" style="122" customWidth="1"/>
    <col min="7179" max="7179" width="9.6640625" style="122" customWidth="1"/>
    <col min="7180" max="7180" width="10.33203125" style="122" customWidth="1"/>
    <col min="7181" max="7181" width="9.6640625" style="122" customWidth="1"/>
    <col min="7182" max="7424" width="9.109375" style="122"/>
    <col min="7425" max="7425" width="2.44140625" style="122" customWidth="1"/>
    <col min="7426" max="7426" width="24.44140625" style="122" customWidth="1"/>
    <col min="7427" max="7427" width="15.44140625" style="122" customWidth="1"/>
    <col min="7428" max="7428" width="18" style="122" customWidth="1"/>
    <col min="7429" max="7429" width="14.109375" style="122" customWidth="1"/>
    <col min="7430" max="7430" width="14.44140625" style="122" customWidth="1"/>
    <col min="7431" max="7432" width="8.6640625" style="122" customWidth="1"/>
    <col min="7433" max="7433" width="10.109375" style="122" customWidth="1"/>
    <col min="7434" max="7434" width="10.44140625" style="122" customWidth="1"/>
    <col min="7435" max="7435" width="9.6640625" style="122" customWidth="1"/>
    <col min="7436" max="7436" width="10.33203125" style="122" customWidth="1"/>
    <col min="7437" max="7437" width="9.6640625" style="122" customWidth="1"/>
    <col min="7438" max="7680" width="9.109375" style="122"/>
    <col min="7681" max="7681" width="2.44140625" style="122" customWidth="1"/>
    <col min="7682" max="7682" width="24.44140625" style="122" customWidth="1"/>
    <col min="7683" max="7683" width="15.44140625" style="122" customWidth="1"/>
    <col min="7684" max="7684" width="18" style="122" customWidth="1"/>
    <col min="7685" max="7685" width="14.109375" style="122" customWidth="1"/>
    <col min="7686" max="7686" width="14.44140625" style="122" customWidth="1"/>
    <col min="7687" max="7688" width="8.6640625" style="122" customWidth="1"/>
    <col min="7689" max="7689" width="10.109375" style="122" customWidth="1"/>
    <col min="7690" max="7690" width="10.44140625" style="122" customWidth="1"/>
    <col min="7691" max="7691" width="9.6640625" style="122" customWidth="1"/>
    <col min="7692" max="7692" width="10.33203125" style="122" customWidth="1"/>
    <col min="7693" max="7693" width="9.6640625" style="122" customWidth="1"/>
    <col min="7694" max="7936" width="9.109375" style="122"/>
    <col min="7937" max="7937" width="2.44140625" style="122" customWidth="1"/>
    <col min="7938" max="7938" width="24.44140625" style="122" customWidth="1"/>
    <col min="7939" max="7939" width="15.44140625" style="122" customWidth="1"/>
    <col min="7940" max="7940" width="18" style="122" customWidth="1"/>
    <col min="7941" max="7941" width="14.109375" style="122" customWidth="1"/>
    <col min="7942" max="7942" width="14.44140625" style="122" customWidth="1"/>
    <col min="7943" max="7944" width="8.6640625" style="122" customWidth="1"/>
    <col min="7945" max="7945" width="10.109375" style="122" customWidth="1"/>
    <col min="7946" max="7946" width="10.44140625" style="122" customWidth="1"/>
    <col min="7947" max="7947" width="9.6640625" style="122" customWidth="1"/>
    <col min="7948" max="7948" width="10.33203125" style="122" customWidth="1"/>
    <col min="7949" max="7949" width="9.6640625" style="122" customWidth="1"/>
    <col min="7950" max="8192" width="9.109375" style="122"/>
    <col min="8193" max="8193" width="2.44140625" style="122" customWidth="1"/>
    <col min="8194" max="8194" width="24.44140625" style="122" customWidth="1"/>
    <col min="8195" max="8195" width="15.44140625" style="122" customWidth="1"/>
    <col min="8196" max="8196" width="18" style="122" customWidth="1"/>
    <col min="8197" max="8197" width="14.109375" style="122" customWidth="1"/>
    <col min="8198" max="8198" width="14.44140625" style="122" customWidth="1"/>
    <col min="8199" max="8200" width="8.6640625" style="122" customWidth="1"/>
    <col min="8201" max="8201" width="10.109375" style="122" customWidth="1"/>
    <col min="8202" max="8202" width="10.44140625" style="122" customWidth="1"/>
    <col min="8203" max="8203" width="9.6640625" style="122" customWidth="1"/>
    <col min="8204" max="8204" width="10.33203125" style="122" customWidth="1"/>
    <col min="8205" max="8205" width="9.6640625" style="122" customWidth="1"/>
    <col min="8206" max="8448" width="9.109375" style="122"/>
    <col min="8449" max="8449" width="2.44140625" style="122" customWidth="1"/>
    <col min="8450" max="8450" width="24.44140625" style="122" customWidth="1"/>
    <col min="8451" max="8451" width="15.44140625" style="122" customWidth="1"/>
    <col min="8452" max="8452" width="18" style="122" customWidth="1"/>
    <col min="8453" max="8453" width="14.109375" style="122" customWidth="1"/>
    <col min="8454" max="8454" width="14.44140625" style="122" customWidth="1"/>
    <col min="8455" max="8456" width="8.6640625" style="122" customWidth="1"/>
    <col min="8457" max="8457" width="10.109375" style="122" customWidth="1"/>
    <col min="8458" max="8458" width="10.44140625" style="122" customWidth="1"/>
    <col min="8459" max="8459" width="9.6640625" style="122" customWidth="1"/>
    <col min="8460" max="8460" width="10.33203125" style="122" customWidth="1"/>
    <col min="8461" max="8461" width="9.6640625" style="122" customWidth="1"/>
    <col min="8462" max="8704" width="9.109375" style="122"/>
    <col min="8705" max="8705" width="2.44140625" style="122" customWidth="1"/>
    <col min="8706" max="8706" width="24.44140625" style="122" customWidth="1"/>
    <col min="8707" max="8707" width="15.44140625" style="122" customWidth="1"/>
    <col min="8708" max="8708" width="18" style="122" customWidth="1"/>
    <col min="8709" max="8709" width="14.109375" style="122" customWidth="1"/>
    <col min="8710" max="8710" width="14.44140625" style="122" customWidth="1"/>
    <col min="8711" max="8712" width="8.6640625" style="122" customWidth="1"/>
    <col min="8713" max="8713" width="10.109375" style="122" customWidth="1"/>
    <col min="8714" max="8714" width="10.44140625" style="122" customWidth="1"/>
    <col min="8715" max="8715" width="9.6640625" style="122" customWidth="1"/>
    <col min="8716" max="8716" width="10.33203125" style="122" customWidth="1"/>
    <col min="8717" max="8717" width="9.6640625" style="122" customWidth="1"/>
    <col min="8718" max="8960" width="9.109375" style="122"/>
    <col min="8961" max="8961" width="2.44140625" style="122" customWidth="1"/>
    <col min="8962" max="8962" width="24.44140625" style="122" customWidth="1"/>
    <col min="8963" max="8963" width="15.44140625" style="122" customWidth="1"/>
    <col min="8964" max="8964" width="18" style="122" customWidth="1"/>
    <col min="8965" max="8965" width="14.109375" style="122" customWidth="1"/>
    <col min="8966" max="8966" width="14.44140625" style="122" customWidth="1"/>
    <col min="8967" max="8968" width="8.6640625" style="122" customWidth="1"/>
    <col min="8969" max="8969" width="10.109375" style="122" customWidth="1"/>
    <col min="8970" max="8970" width="10.44140625" style="122" customWidth="1"/>
    <col min="8971" max="8971" width="9.6640625" style="122" customWidth="1"/>
    <col min="8972" max="8972" width="10.33203125" style="122" customWidth="1"/>
    <col min="8973" max="8973" width="9.6640625" style="122" customWidth="1"/>
    <col min="8974" max="9216" width="9.109375" style="122"/>
    <col min="9217" max="9217" width="2.44140625" style="122" customWidth="1"/>
    <col min="9218" max="9218" width="24.44140625" style="122" customWidth="1"/>
    <col min="9219" max="9219" width="15.44140625" style="122" customWidth="1"/>
    <col min="9220" max="9220" width="18" style="122" customWidth="1"/>
    <col min="9221" max="9221" width="14.109375" style="122" customWidth="1"/>
    <col min="9222" max="9222" width="14.44140625" style="122" customWidth="1"/>
    <col min="9223" max="9224" width="8.6640625" style="122" customWidth="1"/>
    <col min="9225" max="9225" width="10.109375" style="122" customWidth="1"/>
    <col min="9226" max="9226" width="10.44140625" style="122" customWidth="1"/>
    <col min="9227" max="9227" width="9.6640625" style="122" customWidth="1"/>
    <col min="9228" max="9228" width="10.33203125" style="122" customWidth="1"/>
    <col min="9229" max="9229" width="9.6640625" style="122" customWidth="1"/>
    <col min="9230" max="9472" width="9.109375" style="122"/>
    <col min="9473" max="9473" width="2.44140625" style="122" customWidth="1"/>
    <col min="9474" max="9474" width="24.44140625" style="122" customWidth="1"/>
    <col min="9475" max="9475" width="15.44140625" style="122" customWidth="1"/>
    <col min="9476" max="9476" width="18" style="122" customWidth="1"/>
    <col min="9477" max="9477" width="14.109375" style="122" customWidth="1"/>
    <col min="9478" max="9478" width="14.44140625" style="122" customWidth="1"/>
    <col min="9479" max="9480" width="8.6640625" style="122" customWidth="1"/>
    <col min="9481" max="9481" width="10.109375" style="122" customWidth="1"/>
    <col min="9482" max="9482" width="10.44140625" style="122" customWidth="1"/>
    <col min="9483" max="9483" width="9.6640625" style="122" customWidth="1"/>
    <col min="9484" max="9484" width="10.33203125" style="122" customWidth="1"/>
    <col min="9485" max="9485" width="9.6640625" style="122" customWidth="1"/>
    <col min="9486" max="9728" width="9.109375" style="122"/>
    <col min="9729" max="9729" width="2.44140625" style="122" customWidth="1"/>
    <col min="9730" max="9730" width="24.44140625" style="122" customWidth="1"/>
    <col min="9731" max="9731" width="15.44140625" style="122" customWidth="1"/>
    <col min="9732" max="9732" width="18" style="122" customWidth="1"/>
    <col min="9733" max="9733" width="14.109375" style="122" customWidth="1"/>
    <col min="9734" max="9734" width="14.44140625" style="122" customWidth="1"/>
    <col min="9735" max="9736" width="8.6640625" style="122" customWidth="1"/>
    <col min="9737" max="9737" width="10.109375" style="122" customWidth="1"/>
    <col min="9738" max="9738" width="10.44140625" style="122" customWidth="1"/>
    <col min="9739" max="9739" width="9.6640625" style="122" customWidth="1"/>
    <col min="9740" max="9740" width="10.33203125" style="122" customWidth="1"/>
    <col min="9741" max="9741" width="9.6640625" style="122" customWidth="1"/>
    <col min="9742" max="9984" width="9.109375" style="122"/>
    <col min="9985" max="9985" width="2.44140625" style="122" customWidth="1"/>
    <col min="9986" max="9986" width="24.44140625" style="122" customWidth="1"/>
    <col min="9987" max="9987" width="15.44140625" style="122" customWidth="1"/>
    <col min="9988" max="9988" width="18" style="122" customWidth="1"/>
    <col min="9989" max="9989" width="14.109375" style="122" customWidth="1"/>
    <col min="9990" max="9990" width="14.44140625" style="122" customWidth="1"/>
    <col min="9991" max="9992" width="8.6640625" style="122" customWidth="1"/>
    <col min="9993" max="9993" width="10.109375" style="122" customWidth="1"/>
    <col min="9994" max="9994" width="10.44140625" style="122" customWidth="1"/>
    <col min="9995" max="9995" width="9.6640625" style="122" customWidth="1"/>
    <col min="9996" max="9996" width="10.33203125" style="122" customWidth="1"/>
    <col min="9997" max="9997" width="9.6640625" style="122" customWidth="1"/>
    <col min="9998" max="10240" width="9.109375" style="122"/>
    <col min="10241" max="10241" width="2.44140625" style="122" customWidth="1"/>
    <col min="10242" max="10242" width="24.44140625" style="122" customWidth="1"/>
    <col min="10243" max="10243" width="15.44140625" style="122" customWidth="1"/>
    <col min="10244" max="10244" width="18" style="122" customWidth="1"/>
    <col min="10245" max="10245" width="14.109375" style="122" customWidth="1"/>
    <col min="10246" max="10246" width="14.44140625" style="122" customWidth="1"/>
    <col min="10247" max="10248" width="8.6640625" style="122" customWidth="1"/>
    <col min="10249" max="10249" width="10.109375" style="122" customWidth="1"/>
    <col min="10250" max="10250" width="10.44140625" style="122" customWidth="1"/>
    <col min="10251" max="10251" width="9.6640625" style="122" customWidth="1"/>
    <col min="10252" max="10252" width="10.33203125" style="122" customWidth="1"/>
    <col min="10253" max="10253" width="9.6640625" style="122" customWidth="1"/>
    <col min="10254" max="10496" width="9.109375" style="122"/>
    <col min="10497" max="10497" width="2.44140625" style="122" customWidth="1"/>
    <col min="10498" max="10498" width="24.44140625" style="122" customWidth="1"/>
    <col min="10499" max="10499" width="15.44140625" style="122" customWidth="1"/>
    <col min="10500" max="10500" width="18" style="122" customWidth="1"/>
    <col min="10501" max="10501" width="14.109375" style="122" customWidth="1"/>
    <col min="10502" max="10502" width="14.44140625" style="122" customWidth="1"/>
    <col min="10503" max="10504" width="8.6640625" style="122" customWidth="1"/>
    <col min="10505" max="10505" width="10.109375" style="122" customWidth="1"/>
    <col min="10506" max="10506" width="10.44140625" style="122" customWidth="1"/>
    <col min="10507" max="10507" width="9.6640625" style="122" customWidth="1"/>
    <col min="10508" max="10508" width="10.33203125" style="122" customWidth="1"/>
    <col min="10509" max="10509" width="9.6640625" style="122" customWidth="1"/>
    <col min="10510" max="10752" width="9.109375" style="122"/>
    <col min="10753" max="10753" width="2.44140625" style="122" customWidth="1"/>
    <col min="10754" max="10754" width="24.44140625" style="122" customWidth="1"/>
    <col min="10755" max="10755" width="15.44140625" style="122" customWidth="1"/>
    <col min="10756" max="10756" width="18" style="122" customWidth="1"/>
    <col min="10757" max="10757" width="14.109375" style="122" customWidth="1"/>
    <col min="10758" max="10758" width="14.44140625" style="122" customWidth="1"/>
    <col min="10759" max="10760" width="8.6640625" style="122" customWidth="1"/>
    <col min="10761" max="10761" width="10.109375" style="122" customWidth="1"/>
    <col min="10762" max="10762" width="10.44140625" style="122" customWidth="1"/>
    <col min="10763" max="10763" width="9.6640625" style="122" customWidth="1"/>
    <col min="10764" max="10764" width="10.33203125" style="122" customWidth="1"/>
    <col min="10765" max="10765" width="9.6640625" style="122" customWidth="1"/>
    <col min="10766" max="11008" width="9.109375" style="122"/>
    <col min="11009" max="11009" width="2.44140625" style="122" customWidth="1"/>
    <col min="11010" max="11010" width="24.44140625" style="122" customWidth="1"/>
    <col min="11011" max="11011" width="15.44140625" style="122" customWidth="1"/>
    <col min="11012" max="11012" width="18" style="122" customWidth="1"/>
    <col min="11013" max="11013" width="14.109375" style="122" customWidth="1"/>
    <col min="11014" max="11014" width="14.44140625" style="122" customWidth="1"/>
    <col min="11015" max="11016" width="8.6640625" style="122" customWidth="1"/>
    <col min="11017" max="11017" width="10.109375" style="122" customWidth="1"/>
    <col min="11018" max="11018" width="10.44140625" style="122" customWidth="1"/>
    <col min="11019" max="11019" width="9.6640625" style="122" customWidth="1"/>
    <col min="11020" max="11020" width="10.33203125" style="122" customWidth="1"/>
    <col min="11021" max="11021" width="9.6640625" style="122" customWidth="1"/>
    <col min="11022" max="11264" width="9.109375" style="122"/>
    <col min="11265" max="11265" width="2.44140625" style="122" customWidth="1"/>
    <col min="11266" max="11266" width="24.44140625" style="122" customWidth="1"/>
    <col min="11267" max="11267" width="15.44140625" style="122" customWidth="1"/>
    <col min="11268" max="11268" width="18" style="122" customWidth="1"/>
    <col min="11269" max="11269" width="14.109375" style="122" customWidth="1"/>
    <col min="11270" max="11270" width="14.44140625" style="122" customWidth="1"/>
    <col min="11271" max="11272" width="8.6640625" style="122" customWidth="1"/>
    <col min="11273" max="11273" width="10.109375" style="122" customWidth="1"/>
    <col min="11274" max="11274" width="10.44140625" style="122" customWidth="1"/>
    <col min="11275" max="11275" width="9.6640625" style="122" customWidth="1"/>
    <col min="11276" max="11276" width="10.33203125" style="122" customWidth="1"/>
    <col min="11277" max="11277" width="9.6640625" style="122" customWidth="1"/>
    <col min="11278" max="11520" width="9.109375" style="122"/>
    <col min="11521" max="11521" width="2.44140625" style="122" customWidth="1"/>
    <col min="11522" max="11522" width="24.44140625" style="122" customWidth="1"/>
    <col min="11523" max="11523" width="15.44140625" style="122" customWidth="1"/>
    <col min="11524" max="11524" width="18" style="122" customWidth="1"/>
    <col min="11525" max="11525" width="14.109375" style="122" customWidth="1"/>
    <col min="11526" max="11526" width="14.44140625" style="122" customWidth="1"/>
    <col min="11527" max="11528" width="8.6640625" style="122" customWidth="1"/>
    <col min="11529" max="11529" width="10.109375" style="122" customWidth="1"/>
    <col min="11530" max="11530" width="10.44140625" style="122" customWidth="1"/>
    <col min="11531" max="11531" width="9.6640625" style="122" customWidth="1"/>
    <col min="11532" max="11532" width="10.33203125" style="122" customWidth="1"/>
    <col min="11533" max="11533" width="9.6640625" style="122" customWidth="1"/>
    <col min="11534" max="11776" width="9.109375" style="122"/>
    <col min="11777" max="11777" width="2.44140625" style="122" customWidth="1"/>
    <col min="11778" max="11778" width="24.44140625" style="122" customWidth="1"/>
    <col min="11779" max="11779" width="15.44140625" style="122" customWidth="1"/>
    <col min="11780" max="11780" width="18" style="122" customWidth="1"/>
    <col min="11781" max="11781" width="14.109375" style="122" customWidth="1"/>
    <col min="11782" max="11782" width="14.44140625" style="122" customWidth="1"/>
    <col min="11783" max="11784" width="8.6640625" style="122" customWidth="1"/>
    <col min="11785" max="11785" width="10.109375" style="122" customWidth="1"/>
    <col min="11786" max="11786" width="10.44140625" style="122" customWidth="1"/>
    <col min="11787" max="11787" width="9.6640625" style="122" customWidth="1"/>
    <col min="11788" max="11788" width="10.33203125" style="122" customWidth="1"/>
    <col min="11789" max="11789" width="9.6640625" style="122" customWidth="1"/>
    <col min="11790" max="12032" width="9.109375" style="122"/>
    <col min="12033" max="12033" width="2.44140625" style="122" customWidth="1"/>
    <col min="12034" max="12034" width="24.44140625" style="122" customWidth="1"/>
    <col min="12035" max="12035" width="15.44140625" style="122" customWidth="1"/>
    <col min="12036" max="12036" width="18" style="122" customWidth="1"/>
    <col min="12037" max="12037" width="14.109375" style="122" customWidth="1"/>
    <col min="12038" max="12038" width="14.44140625" style="122" customWidth="1"/>
    <col min="12039" max="12040" width="8.6640625" style="122" customWidth="1"/>
    <col min="12041" max="12041" width="10.109375" style="122" customWidth="1"/>
    <col min="12042" max="12042" width="10.44140625" style="122" customWidth="1"/>
    <col min="12043" max="12043" width="9.6640625" style="122" customWidth="1"/>
    <col min="12044" max="12044" width="10.33203125" style="122" customWidth="1"/>
    <col min="12045" max="12045" width="9.6640625" style="122" customWidth="1"/>
    <col min="12046" max="12288" width="9.109375" style="122"/>
    <col min="12289" max="12289" width="2.44140625" style="122" customWidth="1"/>
    <col min="12290" max="12290" width="24.44140625" style="122" customWidth="1"/>
    <col min="12291" max="12291" width="15.44140625" style="122" customWidth="1"/>
    <col min="12292" max="12292" width="18" style="122" customWidth="1"/>
    <col min="12293" max="12293" width="14.109375" style="122" customWidth="1"/>
    <col min="12294" max="12294" width="14.44140625" style="122" customWidth="1"/>
    <col min="12295" max="12296" width="8.6640625" style="122" customWidth="1"/>
    <col min="12297" max="12297" width="10.109375" style="122" customWidth="1"/>
    <col min="12298" max="12298" width="10.44140625" style="122" customWidth="1"/>
    <col min="12299" max="12299" width="9.6640625" style="122" customWidth="1"/>
    <col min="12300" max="12300" width="10.33203125" style="122" customWidth="1"/>
    <col min="12301" max="12301" width="9.6640625" style="122" customWidth="1"/>
    <col min="12302" max="12544" width="9.109375" style="122"/>
    <col min="12545" max="12545" width="2.44140625" style="122" customWidth="1"/>
    <col min="12546" max="12546" width="24.44140625" style="122" customWidth="1"/>
    <col min="12547" max="12547" width="15.44140625" style="122" customWidth="1"/>
    <col min="12548" max="12548" width="18" style="122" customWidth="1"/>
    <col min="12549" max="12549" width="14.109375" style="122" customWidth="1"/>
    <col min="12550" max="12550" width="14.44140625" style="122" customWidth="1"/>
    <col min="12551" max="12552" width="8.6640625" style="122" customWidth="1"/>
    <col min="12553" max="12553" width="10.109375" style="122" customWidth="1"/>
    <col min="12554" max="12554" width="10.44140625" style="122" customWidth="1"/>
    <col min="12555" max="12555" width="9.6640625" style="122" customWidth="1"/>
    <col min="12556" max="12556" width="10.33203125" style="122" customWidth="1"/>
    <col min="12557" max="12557" width="9.6640625" style="122" customWidth="1"/>
    <col min="12558" max="12800" width="9.109375" style="122"/>
    <col min="12801" max="12801" width="2.44140625" style="122" customWidth="1"/>
    <col min="12802" max="12802" width="24.44140625" style="122" customWidth="1"/>
    <col min="12803" max="12803" width="15.44140625" style="122" customWidth="1"/>
    <col min="12804" max="12804" width="18" style="122" customWidth="1"/>
    <col min="12805" max="12805" width="14.109375" style="122" customWidth="1"/>
    <col min="12806" max="12806" width="14.44140625" style="122" customWidth="1"/>
    <col min="12807" max="12808" width="8.6640625" style="122" customWidth="1"/>
    <col min="12809" max="12809" width="10.109375" style="122" customWidth="1"/>
    <col min="12810" max="12810" width="10.44140625" style="122" customWidth="1"/>
    <col min="12811" max="12811" width="9.6640625" style="122" customWidth="1"/>
    <col min="12812" max="12812" width="10.33203125" style="122" customWidth="1"/>
    <col min="12813" max="12813" width="9.6640625" style="122" customWidth="1"/>
    <col min="12814" max="13056" width="9.109375" style="122"/>
    <col min="13057" max="13057" width="2.44140625" style="122" customWidth="1"/>
    <col min="13058" max="13058" width="24.44140625" style="122" customWidth="1"/>
    <col min="13059" max="13059" width="15.44140625" style="122" customWidth="1"/>
    <col min="13060" max="13060" width="18" style="122" customWidth="1"/>
    <col min="13061" max="13061" width="14.109375" style="122" customWidth="1"/>
    <col min="13062" max="13062" width="14.44140625" style="122" customWidth="1"/>
    <col min="13063" max="13064" width="8.6640625" style="122" customWidth="1"/>
    <col min="13065" max="13065" width="10.109375" style="122" customWidth="1"/>
    <col min="13066" max="13066" width="10.44140625" style="122" customWidth="1"/>
    <col min="13067" max="13067" width="9.6640625" style="122" customWidth="1"/>
    <col min="13068" max="13068" width="10.33203125" style="122" customWidth="1"/>
    <col min="13069" max="13069" width="9.6640625" style="122" customWidth="1"/>
    <col min="13070" max="13312" width="9.109375" style="122"/>
    <col min="13313" max="13313" width="2.44140625" style="122" customWidth="1"/>
    <col min="13314" max="13314" width="24.44140625" style="122" customWidth="1"/>
    <col min="13315" max="13315" width="15.44140625" style="122" customWidth="1"/>
    <col min="13316" max="13316" width="18" style="122" customWidth="1"/>
    <col min="13317" max="13317" width="14.109375" style="122" customWidth="1"/>
    <col min="13318" max="13318" width="14.44140625" style="122" customWidth="1"/>
    <col min="13319" max="13320" width="8.6640625" style="122" customWidth="1"/>
    <col min="13321" max="13321" width="10.109375" style="122" customWidth="1"/>
    <col min="13322" max="13322" width="10.44140625" style="122" customWidth="1"/>
    <col min="13323" max="13323" width="9.6640625" style="122" customWidth="1"/>
    <col min="13324" max="13324" width="10.33203125" style="122" customWidth="1"/>
    <col min="13325" max="13325" width="9.6640625" style="122" customWidth="1"/>
    <col min="13326" max="13568" width="9.109375" style="122"/>
    <col min="13569" max="13569" width="2.44140625" style="122" customWidth="1"/>
    <col min="13570" max="13570" width="24.44140625" style="122" customWidth="1"/>
    <col min="13571" max="13571" width="15.44140625" style="122" customWidth="1"/>
    <col min="13572" max="13572" width="18" style="122" customWidth="1"/>
    <col min="13573" max="13573" width="14.109375" style="122" customWidth="1"/>
    <col min="13574" max="13574" width="14.44140625" style="122" customWidth="1"/>
    <col min="13575" max="13576" width="8.6640625" style="122" customWidth="1"/>
    <col min="13577" max="13577" width="10.109375" style="122" customWidth="1"/>
    <col min="13578" max="13578" width="10.44140625" style="122" customWidth="1"/>
    <col min="13579" max="13579" width="9.6640625" style="122" customWidth="1"/>
    <col min="13580" max="13580" width="10.33203125" style="122" customWidth="1"/>
    <col min="13581" max="13581" width="9.6640625" style="122" customWidth="1"/>
    <col min="13582" max="13824" width="9.109375" style="122"/>
    <col min="13825" max="13825" width="2.44140625" style="122" customWidth="1"/>
    <col min="13826" max="13826" width="24.44140625" style="122" customWidth="1"/>
    <col min="13827" max="13827" width="15.44140625" style="122" customWidth="1"/>
    <col min="13828" max="13828" width="18" style="122" customWidth="1"/>
    <col min="13829" max="13829" width="14.109375" style="122" customWidth="1"/>
    <col min="13830" max="13830" width="14.44140625" style="122" customWidth="1"/>
    <col min="13831" max="13832" width="8.6640625" style="122" customWidth="1"/>
    <col min="13833" max="13833" width="10.109375" style="122" customWidth="1"/>
    <col min="13834" max="13834" width="10.44140625" style="122" customWidth="1"/>
    <col min="13835" max="13835" width="9.6640625" style="122" customWidth="1"/>
    <col min="13836" max="13836" width="10.33203125" style="122" customWidth="1"/>
    <col min="13837" max="13837" width="9.6640625" style="122" customWidth="1"/>
    <col min="13838" max="14080" width="9.109375" style="122"/>
    <col min="14081" max="14081" width="2.44140625" style="122" customWidth="1"/>
    <col min="14082" max="14082" width="24.44140625" style="122" customWidth="1"/>
    <col min="14083" max="14083" width="15.44140625" style="122" customWidth="1"/>
    <col min="14084" max="14084" width="18" style="122" customWidth="1"/>
    <col min="14085" max="14085" width="14.109375" style="122" customWidth="1"/>
    <col min="14086" max="14086" width="14.44140625" style="122" customWidth="1"/>
    <col min="14087" max="14088" width="8.6640625" style="122" customWidth="1"/>
    <col min="14089" max="14089" width="10.109375" style="122" customWidth="1"/>
    <col min="14090" max="14090" width="10.44140625" style="122" customWidth="1"/>
    <col min="14091" max="14091" width="9.6640625" style="122" customWidth="1"/>
    <col min="14092" max="14092" width="10.33203125" style="122" customWidth="1"/>
    <col min="14093" max="14093" width="9.6640625" style="122" customWidth="1"/>
    <col min="14094" max="14336" width="9.109375" style="122"/>
    <col min="14337" max="14337" width="2.44140625" style="122" customWidth="1"/>
    <col min="14338" max="14338" width="24.44140625" style="122" customWidth="1"/>
    <col min="14339" max="14339" width="15.44140625" style="122" customWidth="1"/>
    <col min="14340" max="14340" width="18" style="122" customWidth="1"/>
    <col min="14341" max="14341" width="14.109375" style="122" customWidth="1"/>
    <col min="14342" max="14342" width="14.44140625" style="122" customWidth="1"/>
    <col min="14343" max="14344" width="8.6640625" style="122" customWidth="1"/>
    <col min="14345" max="14345" width="10.109375" style="122" customWidth="1"/>
    <col min="14346" max="14346" width="10.44140625" style="122" customWidth="1"/>
    <col min="14347" max="14347" width="9.6640625" style="122" customWidth="1"/>
    <col min="14348" max="14348" width="10.33203125" style="122" customWidth="1"/>
    <col min="14349" max="14349" width="9.6640625" style="122" customWidth="1"/>
    <col min="14350" max="14592" width="9.109375" style="122"/>
    <col min="14593" max="14593" width="2.44140625" style="122" customWidth="1"/>
    <col min="14594" max="14594" width="24.44140625" style="122" customWidth="1"/>
    <col min="14595" max="14595" width="15.44140625" style="122" customWidth="1"/>
    <col min="14596" max="14596" width="18" style="122" customWidth="1"/>
    <col min="14597" max="14597" width="14.109375" style="122" customWidth="1"/>
    <col min="14598" max="14598" width="14.44140625" style="122" customWidth="1"/>
    <col min="14599" max="14600" width="8.6640625" style="122" customWidth="1"/>
    <col min="14601" max="14601" width="10.109375" style="122" customWidth="1"/>
    <col min="14602" max="14602" width="10.44140625" style="122" customWidth="1"/>
    <col min="14603" max="14603" width="9.6640625" style="122" customWidth="1"/>
    <col min="14604" max="14604" width="10.33203125" style="122" customWidth="1"/>
    <col min="14605" max="14605" width="9.6640625" style="122" customWidth="1"/>
    <col min="14606" max="14848" width="9.109375" style="122"/>
    <col min="14849" max="14849" width="2.44140625" style="122" customWidth="1"/>
    <col min="14850" max="14850" width="24.44140625" style="122" customWidth="1"/>
    <col min="14851" max="14851" width="15.44140625" style="122" customWidth="1"/>
    <col min="14852" max="14852" width="18" style="122" customWidth="1"/>
    <col min="14853" max="14853" width="14.109375" style="122" customWidth="1"/>
    <col min="14854" max="14854" width="14.44140625" style="122" customWidth="1"/>
    <col min="14855" max="14856" width="8.6640625" style="122" customWidth="1"/>
    <col min="14857" max="14857" width="10.109375" style="122" customWidth="1"/>
    <col min="14858" max="14858" width="10.44140625" style="122" customWidth="1"/>
    <col min="14859" max="14859" width="9.6640625" style="122" customWidth="1"/>
    <col min="14860" max="14860" width="10.33203125" style="122" customWidth="1"/>
    <col min="14861" max="14861" width="9.6640625" style="122" customWidth="1"/>
    <col min="14862" max="15104" width="9.109375" style="122"/>
    <col min="15105" max="15105" width="2.44140625" style="122" customWidth="1"/>
    <col min="15106" max="15106" width="24.44140625" style="122" customWidth="1"/>
    <col min="15107" max="15107" width="15.44140625" style="122" customWidth="1"/>
    <col min="15108" max="15108" width="18" style="122" customWidth="1"/>
    <col min="15109" max="15109" width="14.109375" style="122" customWidth="1"/>
    <col min="15110" max="15110" width="14.44140625" style="122" customWidth="1"/>
    <col min="15111" max="15112" width="8.6640625" style="122" customWidth="1"/>
    <col min="15113" max="15113" width="10.109375" style="122" customWidth="1"/>
    <col min="15114" max="15114" width="10.44140625" style="122" customWidth="1"/>
    <col min="15115" max="15115" width="9.6640625" style="122" customWidth="1"/>
    <col min="15116" max="15116" width="10.33203125" style="122" customWidth="1"/>
    <col min="15117" max="15117" width="9.6640625" style="122" customWidth="1"/>
    <col min="15118" max="15360" width="9.109375" style="122"/>
    <col min="15361" max="15361" width="2.44140625" style="122" customWidth="1"/>
    <col min="15362" max="15362" width="24.44140625" style="122" customWidth="1"/>
    <col min="15363" max="15363" width="15.44140625" style="122" customWidth="1"/>
    <col min="15364" max="15364" width="18" style="122" customWidth="1"/>
    <col min="15365" max="15365" width="14.109375" style="122" customWidth="1"/>
    <col min="15366" max="15366" width="14.44140625" style="122" customWidth="1"/>
    <col min="15367" max="15368" width="8.6640625" style="122" customWidth="1"/>
    <col min="15369" max="15369" width="10.109375" style="122" customWidth="1"/>
    <col min="15370" max="15370" width="10.44140625" style="122" customWidth="1"/>
    <col min="15371" max="15371" width="9.6640625" style="122" customWidth="1"/>
    <col min="15372" max="15372" width="10.33203125" style="122" customWidth="1"/>
    <col min="15373" max="15373" width="9.6640625" style="122" customWidth="1"/>
    <col min="15374" max="15616" width="9.109375" style="122"/>
    <col min="15617" max="15617" width="2.44140625" style="122" customWidth="1"/>
    <col min="15618" max="15618" width="24.44140625" style="122" customWidth="1"/>
    <col min="15619" max="15619" width="15.44140625" style="122" customWidth="1"/>
    <col min="15620" max="15620" width="18" style="122" customWidth="1"/>
    <col min="15621" max="15621" width="14.109375" style="122" customWidth="1"/>
    <col min="15622" max="15622" width="14.44140625" style="122" customWidth="1"/>
    <col min="15623" max="15624" width="8.6640625" style="122" customWidth="1"/>
    <col min="15625" max="15625" width="10.109375" style="122" customWidth="1"/>
    <col min="15626" max="15626" width="10.44140625" style="122" customWidth="1"/>
    <col min="15627" max="15627" width="9.6640625" style="122" customWidth="1"/>
    <col min="15628" max="15628" width="10.33203125" style="122" customWidth="1"/>
    <col min="15629" max="15629" width="9.6640625" style="122" customWidth="1"/>
    <col min="15630" max="15872" width="9.109375" style="122"/>
    <col min="15873" max="15873" width="2.44140625" style="122" customWidth="1"/>
    <col min="15874" max="15874" width="24.44140625" style="122" customWidth="1"/>
    <col min="15875" max="15875" width="15.44140625" style="122" customWidth="1"/>
    <col min="15876" max="15876" width="18" style="122" customWidth="1"/>
    <col min="15877" max="15877" width="14.109375" style="122" customWidth="1"/>
    <col min="15878" max="15878" width="14.44140625" style="122" customWidth="1"/>
    <col min="15879" max="15880" width="8.6640625" style="122" customWidth="1"/>
    <col min="15881" max="15881" width="10.109375" style="122" customWidth="1"/>
    <col min="15882" max="15882" width="10.44140625" style="122" customWidth="1"/>
    <col min="15883" max="15883" width="9.6640625" style="122" customWidth="1"/>
    <col min="15884" max="15884" width="10.33203125" style="122" customWidth="1"/>
    <col min="15885" max="15885" width="9.6640625" style="122" customWidth="1"/>
    <col min="15886" max="16128" width="9.109375" style="122"/>
    <col min="16129" max="16129" width="2.44140625" style="122" customWidth="1"/>
    <col min="16130" max="16130" width="24.44140625" style="122" customWidth="1"/>
    <col min="16131" max="16131" width="15.44140625" style="122" customWidth="1"/>
    <col min="16132" max="16132" width="18" style="122" customWidth="1"/>
    <col min="16133" max="16133" width="14.109375" style="122" customWidth="1"/>
    <col min="16134" max="16134" width="14.44140625" style="122" customWidth="1"/>
    <col min="16135" max="16136" width="8.6640625" style="122" customWidth="1"/>
    <col min="16137" max="16137" width="10.109375" style="122" customWidth="1"/>
    <col min="16138" max="16138" width="10.44140625" style="122" customWidth="1"/>
    <col min="16139" max="16139" width="9.6640625" style="122" customWidth="1"/>
    <col min="16140" max="16140" width="10.33203125" style="122" customWidth="1"/>
    <col min="16141" max="16141" width="9.6640625" style="122" customWidth="1"/>
    <col min="16142" max="16384" width="9.109375" style="122"/>
  </cols>
  <sheetData>
    <row r="1" spans="1:13" ht="13.8" x14ac:dyDescent="0.25">
      <c r="L1" s="294" t="s">
        <v>1942</v>
      </c>
    </row>
    <row r="2" spans="1:13" ht="15.6" x14ac:dyDescent="0.3">
      <c r="A2" s="580" t="s">
        <v>700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316"/>
    </row>
    <row r="4" spans="1:13" x14ac:dyDescent="0.25">
      <c r="A4" s="581" t="s">
        <v>530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</row>
    <row r="5" spans="1:13" x14ac:dyDescent="0.25">
      <c r="B5" s="258"/>
      <c r="C5" s="259"/>
      <c r="D5" s="259"/>
      <c r="E5" s="259"/>
      <c r="F5" s="259"/>
      <c r="L5" s="260" t="s">
        <v>29</v>
      </c>
    </row>
    <row r="8" spans="1:13" ht="39.6" x14ac:dyDescent="0.25">
      <c r="A8" s="261"/>
      <c r="B8" s="262" t="s">
        <v>455</v>
      </c>
      <c r="C8" s="262" t="s">
        <v>531</v>
      </c>
      <c r="D8" s="262" t="s">
        <v>532</v>
      </c>
      <c r="E8" s="262" t="s">
        <v>533</v>
      </c>
      <c r="F8" s="263" t="s">
        <v>534</v>
      </c>
      <c r="G8" s="264" t="s">
        <v>537</v>
      </c>
      <c r="H8" s="264" t="s">
        <v>538</v>
      </c>
      <c r="I8" s="262" t="s">
        <v>704</v>
      </c>
      <c r="J8" s="262" t="s">
        <v>705</v>
      </c>
      <c r="K8" s="262" t="s">
        <v>535</v>
      </c>
      <c r="L8" s="262" t="s">
        <v>539</v>
      </c>
    </row>
    <row r="9" spans="1:13" x14ac:dyDescent="0.25">
      <c r="A9" s="265" t="s">
        <v>457</v>
      </c>
      <c r="B9" s="266"/>
      <c r="C9" s="267"/>
      <c r="D9" s="268"/>
      <c r="E9" s="269"/>
      <c r="F9" s="269"/>
      <c r="G9" s="270"/>
      <c r="H9" s="270"/>
      <c r="I9" s="271"/>
      <c r="J9" s="271"/>
      <c r="K9" s="265"/>
      <c r="L9" s="265"/>
    </row>
    <row r="10" spans="1:13" x14ac:dyDescent="0.25">
      <c r="A10" s="265" t="s">
        <v>458</v>
      </c>
      <c r="B10" s="266"/>
      <c r="C10" s="267"/>
      <c r="D10" s="268"/>
      <c r="E10" s="269"/>
      <c r="F10" s="269"/>
      <c r="G10" s="270"/>
      <c r="H10" s="270"/>
      <c r="I10" s="271"/>
      <c r="J10" s="271"/>
      <c r="K10" s="265"/>
      <c r="L10" s="317"/>
    </row>
    <row r="11" spans="1:13" x14ac:dyDescent="0.25">
      <c r="A11" s="265" t="s">
        <v>459</v>
      </c>
      <c r="B11" s="266"/>
      <c r="C11" s="267"/>
      <c r="D11" s="268"/>
      <c r="E11" s="269"/>
      <c r="F11" s="269"/>
      <c r="G11" s="272"/>
      <c r="H11" s="272"/>
      <c r="I11" s="273"/>
      <c r="J11" s="273"/>
      <c r="K11" s="273"/>
      <c r="L11" s="317"/>
    </row>
  </sheetData>
  <mergeCells count="2">
    <mergeCell ref="A2:L2"/>
    <mergeCell ref="A4:L4"/>
  </mergeCells>
  <pageMargins left="0.7" right="0.7" top="0.75" bottom="0.75" header="0.3" footer="0.3"/>
  <pageSetup paperSize="9"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1"/>
  <sheetViews>
    <sheetView zoomScaleNormal="100" workbookViewId="0">
      <selection activeCell="I2" sqref="I2"/>
    </sheetView>
  </sheetViews>
  <sheetFormatPr defaultRowHeight="13.2" x14ac:dyDescent="0.25"/>
  <cols>
    <col min="1" max="1" width="51.88671875" style="324" customWidth="1"/>
    <col min="2" max="2" width="10.5546875" style="320" customWidth="1"/>
    <col min="3" max="3" width="15" style="320" customWidth="1"/>
    <col min="4" max="4" width="11.44140625" style="320" bestFit="1" customWidth="1"/>
    <col min="5" max="5" width="14" style="320" customWidth="1"/>
    <col min="6" max="6" width="11.33203125" style="320" bestFit="1" customWidth="1"/>
    <col min="7" max="7" width="13" style="320" customWidth="1"/>
    <col min="8" max="8" width="16.44140625" style="324" customWidth="1"/>
    <col min="9" max="9" width="13.33203125" style="324" bestFit="1" customWidth="1"/>
    <col min="10" max="12" width="9.109375" style="119"/>
    <col min="13" max="256" width="9.109375" style="122"/>
    <col min="257" max="257" width="49.33203125" style="122" customWidth="1"/>
    <col min="258" max="258" width="10.5546875" style="122" customWidth="1"/>
    <col min="259" max="259" width="15" style="122" customWidth="1"/>
    <col min="260" max="260" width="11.44140625" style="122" bestFit="1" customWidth="1"/>
    <col min="261" max="261" width="14" style="122" customWidth="1"/>
    <col min="262" max="262" width="11.33203125" style="122" bestFit="1" customWidth="1"/>
    <col min="263" max="263" width="13" style="122" customWidth="1"/>
    <col min="264" max="264" width="16.44140625" style="122" customWidth="1"/>
    <col min="265" max="265" width="13.33203125" style="122" bestFit="1" customWidth="1"/>
    <col min="266" max="512" width="9.109375" style="122"/>
    <col min="513" max="513" width="49.33203125" style="122" customWidth="1"/>
    <col min="514" max="514" width="10.5546875" style="122" customWidth="1"/>
    <col min="515" max="515" width="15" style="122" customWidth="1"/>
    <col min="516" max="516" width="11.44140625" style="122" bestFit="1" customWidth="1"/>
    <col min="517" max="517" width="14" style="122" customWidth="1"/>
    <col min="518" max="518" width="11.33203125" style="122" bestFit="1" customWidth="1"/>
    <col min="519" max="519" width="13" style="122" customWidth="1"/>
    <col min="520" max="520" width="16.44140625" style="122" customWidth="1"/>
    <col min="521" max="521" width="13.33203125" style="122" bestFit="1" customWidth="1"/>
    <col min="522" max="768" width="9.109375" style="122"/>
    <col min="769" max="769" width="49.33203125" style="122" customWidth="1"/>
    <col min="770" max="770" width="10.5546875" style="122" customWidth="1"/>
    <col min="771" max="771" width="15" style="122" customWidth="1"/>
    <col min="772" max="772" width="11.44140625" style="122" bestFit="1" customWidth="1"/>
    <col min="773" max="773" width="14" style="122" customWidth="1"/>
    <col min="774" max="774" width="11.33203125" style="122" bestFit="1" customWidth="1"/>
    <col min="775" max="775" width="13" style="122" customWidth="1"/>
    <col min="776" max="776" width="16.44140625" style="122" customWidth="1"/>
    <col min="777" max="777" width="13.33203125" style="122" bestFit="1" customWidth="1"/>
    <col min="778" max="1024" width="9.109375" style="122"/>
    <col min="1025" max="1025" width="49.33203125" style="122" customWidth="1"/>
    <col min="1026" max="1026" width="10.5546875" style="122" customWidth="1"/>
    <col min="1027" max="1027" width="15" style="122" customWidth="1"/>
    <col min="1028" max="1028" width="11.44140625" style="122" bestFit="1" customWidth="1"/>
    <col min="1029" max="1029" width="14" style="122" customWidth="1"/>
    <col min="1030" max="1030" width="11.33203125" style="122" bestFit="1" customWidth="1"/>
    <col min="1031" max="1031" width="13" style="122" customWidth="1"/>
    <col min="1032" max="1032" width="16.44140625" style="122" customWidth="1"/>
    <col min="1033" max="1033" width="13.33203125" style="122" bestFit="1" customWidth="1"/>
    <col min="1034" max="1280" width="9.109375" style="122"/>
    <col min="1281" max="1281" width="49.33203125" style="122" customWidth="1"/>
    <col min="1282" max="1282" width="10.5546875" style="122" customWidth="1"/>
    <col min="1283" max="1283" width="15" style="122" customWidth="1"/>
    <col min="1284" max="1284" width="11.44140625" style="122" bestFit="1" customWidth="1"/>
    <col min="1285" max="1285" width="14" style="122" customWidth="1"/>
    <col min="1286" max="1286" width="11.33203125" style="122" bestFit="1" customWidth="1"/>
    <col min="1287" max="1287" width="13" style="122" customWidth="1"/>
    <col min="1288" max="1288" width="16.44140625" style="122" customWidth="1"/>
    <col min="1289" max="1289" width="13.33203125" style="122" bestFit="1" customWidth="1"/>
    <col min="1290" max="1536" width="9.109375" style="122"/>
    <col min="1537" max="1537" width="49.33203125" style="122" customWidth="1"/>
    <col min="1538" max="1538" width="10.5546875" style="122" customWidth="1"/>
    <col min="1539" max="1539" width="15" style="122" customWidth="1"/>
    <col min="1540" max="1540" width="11.44140625" style="122" bestFit="1" customWidth="1"/>
    <col min="1541" max="1541" width="14" style="122" customWidth="1"/>
    <col min="1542" max="1542" width="11.33203125" style="122" bestFit="1" customWidth="1"/>
    <col min="1543" max="1543" width="13" style="122" customWidth="1"/>
    <col min="1544" max="1544" width="16.44140625" style="122" customWidth="1"/>
    <col min="1545" max="1545" width="13.33203125" style="122" bestFit="1" customWidth="1"/>
    <col min="1546" max="1792" width="9.109375" style="122"/>
    <col min="1793" max="1793" width="49.33203125" style="122" customWidth="1"/>
    <col min="1794" max="1794" width="10.5546875" style="122" customWidth="1"/>
    <col min="1795" max="1795" width="15" style="122" customWidth="1"/>
    <col min="1796" max="1796" width="11.44140625" style="122" bestFit="1" customWidth="1"/>
    <col min="1797" max="1797" width="14" style="122" customWidth="1"/>
    <col min="1798" max="1798" width="11.33203125" style="122" bestFit="1" customWidth="1"/>
    <col min="1799" max="1799" width="13" style="122" customWidth="1"/>
    <col min="1800" max="1800" width="16.44140625" style="122" customWidth="1"/>
    <col min="1801" max="1801" width="13.33203125" style="122" bestFit="1" customWidth="1"/>
    <col min="1802" max="2048" width="9.109375" style="122"/>
    <col min="2049" max="2049" width="49.33203125" style="122" customWidth="1"/>
    <col min="2050" max="2050" width="10.5546875" style="122" customWidth="1"/>
    <col min="2051" max="2051" width="15" style="122" customWidth="1"/>
    <col min="2052" max="2052" width="11.44140625" style="122" bestFit="1" customWidth="1"/>
    <col min="2053" max="2053" width="14" style="122" customWidth="1"/>
    <col min="2054" max="2054" width="11.33203125" style="122" bestFit="1" customWidth="1"/>
    <col min="2055" max="2055" width="13" style="122" customWidth="1"/>
    <col min="2056" max="2056" width="16.44140625" style="122" customWidth="1"/>
    <col min="2057" max="2057" width="13.33203125" style="122" bestFit="1" customWidth="1"/>
    <col min="2058" max="2304" width="9.109375" style="122"/>
    <col min="2305" max="2305" width="49.33203125" style="122" customWidth="1"/>
    <col min="2306" max="2306" width="10.5546875" style="122" customWidth="1"/>
    <col min="2307" max="2307" width="15" style="122" customWidth="1"/>
    <col min="2308" max="2308" width="11.44140625" style="122" bestFit="1" customWidth="1"/>
    <col min="2309" max="2309" width="14" style="122" customWidth="1"/>
    <col min="2310" max="2310" width="11.33203125" style="122" bestFit="1" customWidth="1"/>
    <col min="2311" max="2311" width="13" style="122" customWidth="1"/>
    <col min="2312" max="2312" width="16.44140625" style="122" customWidth="1"/>
    <col min="2313" max="2313" width="13.33203125" style="122" bestFit="1" customWidth="1"/>
    <col min="2314" max="2560" width="9.109375" style="122"/>
    <col min="2561" max="2561" width="49.33203125" style="122" customWidth="1"/>
    <col min="2562" max="2562" width="10.5546875" style="122" customWidth="1"/>
    <col min="2563" max="2563" width="15" style="122" customWidth="1"/>
    <col min="2564" max="2564" width="11.44140625" style="122" bestFit="1" customWidth="1"/>
    <col min="2565" max="2565" width="14" style="122" customWidth="1"/>
    <col min="2566" max="2566" width="11.33203125" style="122" bestFit="1" customWidth="1"/>
    <col min="2567" max="2567" width="13" style="122" customWidth="1"/>
    <col min="2568" max="2568" width="16.44140625" style="122" customWidth="1"/>
    <col min="2569" max="2569" width="13.33203125" style="122" bestFit="1" customWidth="1"/>
    <col min="2570" max="2816" width="9.109375" style="122"/>
    <col min="2817" max="2817" width="49.33203125" style="122" customWidth="1"/>
    <col min="2818" max="2818" width="10.5546875" style="122" customWidth="1"/>
    <col min="2819" max="2819" width="15" style="122" customWidth="1"/>
    <col min="2820" max="2820" width="11.44140625" style="122" bestFit="1" customWidth="1"/>
    <col min="2821" max="2821" width="14" style="122" customWidth="1"/>
    <col min="2822" max="2822" width="11.33203125" style="122" bestFit="1" customWidth="1"/>
    <col min="2823" max="2823" width="13" style="122" customWidth="1"/>
    <col min="2824" max="2824" width="16.44140625" style="122" customWidth="1"/>
    <col min="2825" max="2825" width="13.33203125" style="122" bestFit="1" customWidth="1"/>
    <col min="2826" max="3072" width="9.109375" style="122"/>
    <col min="3073" max="3073" width="49.33203125" style="122" customWidth="1"/>
    <col min="3074" max="3074" width="10.5546875" style="122" customWidth="1"/>
    <col min="3075" max="3075" width="15" style="122" customWidth="1"/>
    <col min="3076" max="3076" width="11.44140625" style="122" bestFit="1" customWidth="1"/>
    <col min="3077" max="3077" width="14" style="122" customWidth="1"/>
    <col min="3078" max="3078" width="11.33203125" style="122" bestFit="1" customWidth="1"/>
    <col min="3079" max="3079" width="13" style="122" customWidth="1"/>
    <col min="3080" max="3080" width="16.44140625" style="122" customWidth="1"/>
    <col min="3081" max="3081" width="13.33203125" style="122" bestFit="1" customWidth="1"/>
    <col min="3082" max="3328" width="9.109375" style="122"/>
    <col min="3329" max="3329" width="49.33203125" style="122" customWidth="1"/>
    <col min="3330" max="3330" width="10.5546875" style="122" customWidth="1"/>
    <col min="3331" max="3331" width="15" style="122" customWidth="1"/>
    <col min="3332" max="3332" width="11.44140625" style="122" bestFit="1" customWidth="1"/>
    <col min="3333" max="3333" width="14" style="122" customWidth="1"/>
    <col min="3334" max="3334" width="11.33203125" style="122" bestFit="1" customWidth="1"/>
    <col min="3335" max="3335" width="13" style="122" customWidth="1"/>
    <col min="3336" max="3336" width="16.44140625" style="122" customWidth="1"/>
    <col min="3337" max="3337" width="13.33203125" style="122" bestFit="1" customWidth="1"/>
    <col min="3338" max="3584" width="9.109375" style="122"/>
    <col min="3585" max="3585" width="49.33203125" style="122" customWidth="1"/>
    <col min="3586" max="3586" width="10.5546875" style="122" customWidth="1"/>
    <col min="3587" max="3587" width="15" style="122" customWidth="1"/>
    <col min="3588" max="3588" width="11.44140625" style="122" bestFit="1" customWidth="1"/>
    <col min="3589" max="3589" width="14" style="122" customWidth="1"/>
    <col min="3590" max="3590" width="11.33203125" style="122" bestFit="1" customWidth="1"/>
    <col min="3591" max="3591" width="13" style="122" customWidth="1"/>
    <col min="3592" max="3592" width="16.44140625" style="122" customWidth="1"/>
    <col min="3593" max="3593" width="13.33203125" style="122" bestFit="1" customWidth="1"/>
    <col min="3594" max="3840" width="9.109375" style="122"/>
    <col min="3841" max="3841" width="49.33203125" style="122" customWidth="1"/>
    <col min="3842" max="3842" width="10.5546875" style="122" customWidth="1"/>
    <col min="3843" max="3843" width="15" style="122" customWidth="1"/>
    <col min="3844" max="3844" width="11.44140625" style="122" bestFit="1" customWidth="1"/>
    <col min="3845" max="3845" width="14" style="122" customWidth="1"/>
    <col min="3846" max="3846" width="11.33203125" style="122" bestFit="1" customWidth="1"/>
    <col min="3847" max="3847" width="13" style="122" customWidth="1"/>
    <col min="3848" max="3848" width="16.44140625" style="122" customWidth="1"/>
    <col min="3849" max="3849" width="13.33203125" style="122" bestFit="1" customWidth="1"/>
    <col min="3850" max="4096" width="9.109375" style="122"/>
    <col min="4097" max="4097" width="49.33203125" style="122" customWidth="1"/>
    <col min="4098" max="4098" width="10.5546875" style="122" customWidth="1"/>
    <col min="4099" max="4099" width="15" style="122" customWidth="1"/>
    <col min="4100" max="4100" width="11.44140625" style="122" bestFit="1" customWidth="1"/>
    <col min="4101" max="4101" width="14" style="122" customWidth="1"/>
    <col min="4102" max="4102" width="11.33203125" style="122" bestFit="1" customWidth="1"/>
    <col min="4103" max="4103" width="13" style="122" customWidth="1"/>
    <col min="4104" max="4104" width="16.44140625" style="122" customWidth="1"/>
    <col min="4105" max="4105" width="13.33203125" style="122" bestFit="1" customWidth="1"/>
    <col min="4106" max="4352" width="9.109375" style="122"/>
    <col min="4353" max="4353" width="49.33203125" style="122" customWidth="1"/>
    <col min="4354" max="4354" width="10.5546875" style="122" customWidth="1"/>
    <col min="4355" max="4355" width="15" style="122" customWidth="1"/>
    <col min="4356" max="4356" width="11.44140625" style="122" bestFit="1" customWidth="1"/>
    <col min="4357" max="4357" width="14" style="122" customWidth="1"/>
    <col min="4358" max="4358" width="11.33203125" style="122" bestFit="1" customWidth="1"/>
    <col min="4359" max="4359" width="13" style="122" customWidth="1"/>
    <col min="4360" max="4360" width="16.44140625" style="122" customWidth="1"/>
    <col min="4361" max="4361" width="13.33203125" style="122" bestFit="1" customWidth="1"/>
    <col min="4362" max="4608" width="9.109375" style="122"/>
    <col min="4609" max="4609" width="49.33203125" style="122" customWidth="1"/>
    <col min="4610" max="4610" width="10.5546875" style="122" customWidth="1"/>
    <col min="4611" max="4611" width="15" style="122" customWidth="1"/>
    <col min="4612" max="4612" width="11.44140625" style="122" bestFit="1" customWidth="1"/>
    <col min="4613" max="4613" width="14" style="122" customWidth="1"/>
    <col min="4614" max="4614" width="11.33203125" style="122" bestFit="1" customWidth="1"/>
    <col min="4615" max="4615" width="13" style="122" customWidth="1"/>
    <col min="4616" max="4616" width="16.44140625" style="122" customWidth="1"/>
    <col min="4617" max="4617" width="13.33203125" style="122" bestFit="1" customWidth="1"/>
    <col min="4618" max="4864" width="9.109375" style="122"/>
    <col min="4865" max="4865" width="49.33203125" style="122" customWidth="1"/>
    <col min="4866" max="4866" width="10.5546875" style="122" customWidth="1"/>
    <col min="4867" max="4867" width="15" style="122" customWidth="1"/>
    <col min="4868" max="4868" width="11.44140625" style="122" bestFit="1" customWidth="1"/>
    <col min="4869" max="4869" width="14" style="122" customWidth="1"/>
    <col min="4870" max="4870" width="11.33203125" style="122" bestFit="1" customWidth="1"/>
    <col min="4871" max="4871" width="13" style="122" customWidth="1"/>
    <col min="4872" max="4872" width="16.44140625" style="122" customWidth="1"/>
    <col min="4873" max="4873" width="13.33203125" style="122" bestFit="1" customWidth="1"/>
    <col min="4874" max="5120" width="9.109375" style="122"/>
    <col min="5121" max="5121" width="49.33203125" style="122" customWidth="1"/>
    <col min="5122" max="5122" width="10.5546875" style="122" customWidth="1"/>
    <col min="5123" max="5123" width="15" style="122" customWidth="1"/>
    <col min="5124" max="5124" width="11.44140625" style="122" bestFit="1" customWidth="1"/>
    <col min="5125" max="5125" width="14" style="122" customWidth="1"/>
    <col min="5126" max="5126" width="11.33203125" style="122" bestFit="1" customWidth="1"/>
    <col min="5127" max="5127" width="13" style="122" customWidth="1"/>
    <col min="5128" max="5128" width="16.44140625" style="122" customWidth="1"/>
    <col min="5129" max="5129" width="13.33203125" style="122" bestFit="1" customWidth="1"/>
    <col min="5130" max="5376" width="9.109375" style="122"/>
    <col min="5377" max="5377" width="49.33203125" style="122" customWidth="1"/>
    <col min="5378" max="5378" width="10.5546875" style="122" customWidth="1"/>
    <col min="5379" max="5379" width="15" style="122" customWidth="1"/>
    <col min="5380" max="5380" width="11.44140625" style="122" bestFit="1" customWidth="1"/>
    <col min="5381" max="5381" width="14" style="122" customWidth="1"/>
    <col min="5382" max="5382" width="11.33203125" style="122" bestFit="1" customWidth="1"/>
    <col min="5383" max="5383" width="13" style="122" customWidth="1"/>
    <col min="5384" max="5384" width="16.44140625" style="122" customWidth="1"/>
    <col min="5385" max="5385" width="13.33203125" style="122" bestFit="1" customWidth="1"/>
    <col min="5386" max="5632" width="9.109375" style="122"/>
    <col min="5633" max="5633" width="49.33203125" style="122" customWidth="1"/>
    <col min="5634" max="5634" width="10.5546875" style="122" customWidth="1"/>
    <col min="5635" max="5635" width="15" style="122" customWidth="1"/>
    <col min="5636" max="5636" width="11.44140625" style="122" bestFit="1" customWidth="1"/>
    <col min="5637" max="5637" width="14" style="122" customWidth="1"/>
    <col min="5638" max="5638" width="11.33203125" style="122" bestFit="1" customWidth="1"/>
    <col min="5639" max="5639" width="13" style="122" customWidth="1"/>
    <col min="5640" max="5640" width="16.44140625" style="122" customWidth="1"/>
    <col min="5641" max="5641" width="13.33203125" style="122" bestFit="1" customWidth="1"/>
    <col min="5642" max="5888" width="9.109375" style="122"/>
    <col min="5889" max="5889" width="49.33203125" style="122" customWidth="1"/>
    <col min="5890" max="5890" width="10.5546875" style="122" customWidth="1"/>
    <col min="5891" max="5891" width="15" style="122" customWidth="1"/>
    <col min="5892" max="5892" width="11.44140625" style="122" bestFit="1" customWidth="1"/>
    <col min="5893" max="5893" width="14" style="122" customWidth="1"/>
    <col min="5894" max="5894" width="11.33203125" style="122" bestFit="1" customWidth="1"/>
    <col min="5895" max="5895" width="13" style="122" customWidth="1"/>
    <col min="5896" max="5896" width="16.44140625" style="122" customWidth="1"/>
    <col min="5897" max="5897" width="13.33203125" style="122" bestFit="1" customWidth="1"/>
    <col min="5898" max="6144" width="9.109375" style="122"/>
    <col min="6145" max="6145" width="49.33203125" style="122" customWidth="1"/>
    <col min="6146" max="6146" width="10.5546875" style="122" customWidth="1"/>
    <col min="6147" max="6147" width="15" style="122" customWidth="1"/>
    <col min="6148" max="6148" width="11.44140625" style="122" bestFit="1" customWidth="1"/>
    <col min="6149" max="6149" width="14" style="122" customWidth="1"/>
    <col min="6150" max="6150" width="11.33203125" style="122" bestFit="1" customWidth="1"/>
    <col min="6151" max="6151" width="13" style="122" customWidth="1"/>
    <col min="6152" max="6152" width="16.44140625" style="122" customWidth="1"/>
    <col min="6153" max="6153" width="13.33203125" style="122" bestFit="1" customWidth="1"/>
    <col min="6154" max="6400" width="9.109375" style="122"/>
    <col min="6401" max="6401" width="49.33203125" style="122" customWidth="1"/>
    <col min="6402" max="6402" width="10.5546875" style="122" customWidth="1"/>
    <col min="6403" max="6403" width="15" style="122" customWidth="1"/>
    <col min="6404" max="6404" width="11.44140625" style="122" bestFit="1" customWidth="1"/>
    <col min="6405" max="6405" width="14" style="122" customWidth="1"/>
    <col min="6406" max="6406" width="11.33203125" style="122" bestFit="1" customWidth="1"/>
    <col min="6407" max="6407" width="13" style="122" customWidth="1"/>
    <col min="6408" max="6408" width="16.44140625" style="122" customWidth="1"/>
    <col min="6409" max="6409" width="13.33203125" style="122" bestFit="1" customWidth="1"/>
    <col min="6410" max="6656" width="9.109375" style="122"/>
    <col min="6657" max="6657" width="49.33203125" style="122" customWidth="1"/>
    <col min="6658" max="6658" width="10.5546875" style="122" customWidth="1"/>
    <col min="6659" max="6659" width="15" style="122" customWidth="1"/>
    <col min="6660" max="6660" width="11.44140625" style="122" bestFit="1" customWidth="1"/>
    <col min="6661" max="6661" width="14" style="122" customWidth="1"/>
    <col min="6662" max="6662" width="11.33203125" style="122" bestFit="1" customWidth="1"/>
    <col min="6663" max="6663" width="13" style="122" customWidth="1"/>
    <col min="6664" max="6664" width="16.44140625" style="122" customWidth="1"/>
    <col min="6665" max="6665" width="13.33203125" style="122" bestFit="1" customWidth="1"/>
    <col min="6666" max="6912" width="9.109375" style="122"/>
    <col min="6913" max="6913" width="49.33203125" style="122" customWidth="1"/>
    <col min="6914" max="6914" width="10.5546875" style="122" customWidth="1"/>
    <col min="6915" max="6915" width="15" style="122" customWidth="1"/>
    <col min="6916" max="6916" width="11.44140625" style="122" bestFit="1" customWidth="1"/>
    <col min="6917" max="6917" width="14" style="122" customWidth="1"/>
    <col min="6918" max="6918" width="11.33203125" style="122" bestFit="1" customWidth="1"/>
    <col min="6919" max="6919" width="13" style="122" customWidth="1"/>
    <col min="6920" max="6920" width="16.44140625" style="122" customWidth="1"/>
    <col min="6921" max="6921" width="13.33203125" style="122" bestFit="1" customWidth="1"/>
    <col min="6922" max="7168" width="9.109375" style="122"/>
    <col min="7169" max="7169" width="49.33203125" style="122" customWidth="1"/>
    <col min="7170" max="7170" width="10.5546875" style="122" customWidth="1"/>
    <col min="7171" max="7171" width="15" style="122" customWidth="1"/>
    <col min="7172" max="7172" width="11.44140625" style="122" bestFit="1" customWidth="1"/>
    <col min="7173" max="7173" width="14" style="122" customWidth="1"/>
    <col min="7174" max="7174" width="11.33203125" style="122" bestFit="1" customWidth="1"/>
    <col min="7175" max="7175" width="13" style="122" customWidth="1"/>
    <col min="7176" max="7176" width="16.44140625" style="122" customWidth="1"/>
    <col min="7177" max="7177" width="13.33203125" style="122" bestFit="1" customWidth="1"/>
    <col min="7178" max="7424" width="9.109375" style="122"/>
    <col min="7425" max="7425" width="49.33203125" style="122" customWidth="1"/>
    <col min="7426" max="7426" width="10.5546875" style="122" customWidth="1"/>
    <col min="7427" max="7427" width="15" style="122" customWidth="1"/>
    <col min="7428" max="7428" width="11.44140625" style="122" bestFit="1" customWidth="1"/>
    <col min="7429" max="7429" width="14" style="122" customWidth="1"/>
    <col min="7430" max="7430" width="11.33203125" style="122" bestFit="1" customWidth="1"/>
    <col min="7431" max="7431" width="13" style="122" customWidth="1"/>
    <col min="7432" max="7432" width="16.44140625" style="122" customWidth="1"/>
    <col min="7433" max="7433" width="13.33203125" style="122" bestFit="1" customWidth="1"/>
    <col min="7434" max="7680" width="9.109375" style="122"/>
    <col min="7681" max="7681" width="49.33203125" style="122" customWidth="1"/>
    <col min="7682" max="7682" width="10.5546875" style="122" customWidth="1"/>
    <col min="7683" max="7683" width="15" style="122" customWidth="1"/>
    <col min="7684" max="7684" width="11.44140625" style="122" bestFit="1" customWidth="1"/>
    <col min="7685" max="7685" width="14" style="122" customWidth="1"/>
    <col min="7686" max="7686" width="11.33203125" style="122" bestFit="1" customWidth="1"/>
    <col min="7687" max="7687" width="13" style="122" customWidth="1"/>
    <col min="7688" max="7688" width="16.44140625" style="122" customWidth="1"/>
    <col min="7689" max="7689" width="13.33203125" style="122" bestFit="1" customWidth="1"/>
    <col min="7690" max="7936" width="9.109375" style="122"/>
    <col min="7937" max="7937" width="49.33203125" style="122" customWidth="1"/>
    <col min="7938" max="7938" width="10.5546875" style="122" customWidth="1"/>
    <col min="7939" max="7939" width="15" style="122" customWidth="1"/>
    <col min="7940" max="7940" width="11.44140625" style="122" bestFit="1" customWidth="1"/>
    <col min="7941" max="7941" width="14" style="122" customWidth="1"/>
    <col min="7942" max="7942" width="11.33203125" style="122" bestFit="1" customWidth="1"/>
    <col min="7943" max="7943" width="13" style="122" customWidth="1"/>
    <col min="7944" max="7944" width="16.44140625" style="122" customWidth="1"/>
    <col min="7945" max="7945" width="13.33203125" style="122" bestFit="1" customWidth="1"/>
    <col min="7946" max="8192" width="9.109375" style="122"/>
    <col min="8193" max="8193" width="49.33203125" style="122" customWidth="1"/>
    <col min="8194" max="8194" width="10.5546875" style="122" customWidth="1"/>
    <col min="8195" max="8195" width="15" style="122" customWidth="1"/>
    <col min="8196" max="8196" width="11.44140625" style="122" bestFit="1" customWidth="1"/>
    <col min="8197" max="8197" width="14" style="122" customWidth="1"/>
    <col min="8198" max="8198" width="11.33203125" style="122" bestFit="1" customWidth="1"/>
    <col min="8199" max="8199" width="13" style="122" customWidth="1"/>
    <col min="8200" max="8200" width="16.44140625" style="122" customWidth="1"/>
    <col min="8201" max="8201" width="13.33203125" style="122" bestFit="1" customWidth="1"/>
    <col min="8202" max="8448" width="9.109375" style="122"/>
    <col min="8449" max="8449" width="49.33203125" style="122" customWidth="1"/>
    <col min="8450" max="8450" width="10.5546875" style="122" customWidth="1"/>
    <col min="8451" max="8451" width="15" style="122" customWidth="1"/>
    <col min="8452" max="8452" width="11.44140625" style="122" bestFit="1" customWidth="1"/>
    <col min="8453" max="8453" width="14" style="122" customWidth="1"/>
    <col min="8454" max="8454" width="11.33203125" style="122" bestFit="1" customWidth="1"/>
    <col min="8455" max="8455" width="13" style="122" customWidth="1"/>
    <col min="8456" max="8456" width="16.44140625" style="122" customWidth="1"/>
    <col min="8457" max="8457" width="13.33203125" style="122" bestFit="1" customWidth="1"/>
    <col min="8458" max="8704" width="9.109375" style="122"/>
    <col min="8705" max="8705" width="49.33203125" style="122" customWidth="1"/>
    <col min="8706" max="8706" width="10.5546875" style="122" customWidth="1"/>
    <col min="8707" max="8707" width="15" style="122" customWidth="1"/>
    <col min="8708" max="8708" width="11.44140625" style="122" bestFit="1" customWidth="1"/>
    <col min="8709" max="8709" width="14" style="122" customWidth="1"/>
    <col min="8710" max="8710" width="11.33203125" style="122" bestFit="1" customWidth="1"/>
    <col min="8711" max="8711" width="13" style="122" customWidth="1"/>
    <col min="8712" max="8712" width="16.44140625" style="122" customWidth="1"/>
    <col min="8713" max="8713" width="13.33203125" style="122" bestFit="1" customWidth="1"/>
    <col min="8714" max="8960" width="9.109375" style="122"/>
    <col min="8961" max="8961" width="49.33203125" style="122" customWidth="1"/>
    <col min="8962" max="8962" width="10.5546875" style="122" customWidth="1"/>
    <col min="8963" max="8963" width="15" style="122" customWidth="1"/>
    <col min="8964" max="8964" width="11.44140625" style="122" bestFit="1" customWidth="1"/>
    <col min="8965" max="8965" width="14" style="122" customWidth="1"/>
    <col min="8966" max="8966" width="11.33203125" style="122" bestFit="1" customWidth="1"/>
    <col min="8967" max="8967" width="13" style="122" customWidth="1"/>
    <col min="8968" max="8968" width="16.44140625" style="122" customWidth="1"/>
    <col min="8969" max="8969" width="13.33203125" style="122" bestFit="1" customWidth="1"/>
    <col min="8970" max="9216" width="9.109375" style="122"/>
    <col min="9217" max="9217" width="49.33203125" style="122" customWidth="1"/>
    <col min="9218" max="9218" width="10.5546875" style="122" customWidth="1"/>
    <col min="9219" max="9219" width="15" style="122" customWidth="1"/>
    <col min="9220" max="9220" width="11.44140625" style="122" bestFit="1" customWidth="1"/>
    <col min="9221" max="9221" width="14" style="122" customWidth="1"/>
    <col min="9222" max="9222" width="11.33203125" style="122" bestFit="1" customWidth="1"/>
    <col min="9223" max="9223" width="13" style="122" customWidth="1"/>
    <col min="9224" max="9224" width="16.44140625" style="122" customWidth="1"/>
    <col min="9225" max="9225" width="13.33203125" style="122" bestFit="1" customWidth="1"/>
    <col min="9226" max="9472" width="9.109375" style="122"/>
    <col min="9473" max="9473" width="49.33203125" style="122" customWidth="1"/>
    <col min="9474" max="9474" width="10.5546875" style="122" customWidth="1"/>
    <col min="9475" max="9475" width="15" style="122" customWidth="1"/>
    <col min="9476" max="9476" width="11.44140625" style="122" bestFit="1" customWidth="1"/>
    <col min="9477" max="9477" width="14" style="122" customWidth="1"/>
    <col min="9478" max="9478" width="11.33203125" style="122" bestFit="1" customWidth="1"/>
    <col min="9479" max="9479" width="13" style="122" customWidth="1"/>
    <col min="9480" max="9480" width="16.44140625" style="122" customWidth="1"/>
    <col min="9481" max="9481" width="13.33203125" style="122" bestFit="1" customWidth="1"/>
    <col min="9482" max="9728" width="9.109375" style="122"/>
    <col min="9729" max="9729" width="49.33203125" style="122" customWidth="1"/>
    <col min="9730" max="9730" width="10.5546875" style="122" customWidth="1"/>
    <col min="9731" max="9731" width="15" style="122" customWidth="1"/>
    <col min="9732" max="9732" width="11.44140625" style="122" bestFit="1" customWidth="1"/>
    <col min="9733" max="9733" width="14" style="122" customWidth="1"/>
    <col min="9734" max="9734" width="11.33203125" style="122" bestFit="1" customWidth="1"/>
    <col min="9735" max="9735" width="13" style="122" customWidth="1"/>
    <col min="9736" max="9736" width="16.44140625" style="122" customWidth="1"/>
    <col min="9737" max="9737" width="13.33203125" style="122" bestFit="1" customWidth="1"/>
    <col min="9738" max="9984" width="9.109375" style="122"/>
    <col min="9985" max="9985" width="49.33203125" style="122" customWidth="1"/>
    <col min="9986" max="9986" width="10.5546875" style="122" customWidth="1"/>
    <col min="9987" max="9987" width="15" style="122" customWidth="1"/>
    <col min="9988" max="9988" width="11.44140625" style="122" bestFit="1" customWidth="1"/>
    <col min="9989" max="9989" width="14" style="122" customWidth="1"/>
    <col min="9990" max="9990" width="11.33203125" style="122" bestFit="1" customWidth="1"/>
    <col min="9991" max="9991" width="13" style="122" customWidth="1"/>
    <col min="9992" max="9992" width="16.44140625" style="122" customWidth="1"/>
    <col min="9993" max="9993" width="13.33203125" style="122" bestFit="1" customWidth="1"/>
    <col min="9994" max="10240" width="9.109375" style="122"/>
    <col min="10241" max="10241" width="49.33203125" style="122" customWidth="1"/>
    <col min="10242" max="10242" width="10.5546875" style="122" customWidth="1"/>
    <col min="10243" max="10243" width="15" style="122" customWidth="1"/>
    <col min="10244" max="10244" width="11.44140625" style="122" bestFit="1" customWidth="1"/>
    <col min="10245" max="10245" width="14" style="122" customWidth="1"/>
    <col min="10246" max="10246" width="11.33203125" style="122" bestFit="1" customWidth="1"/>
    <col min="10247" max="10247" width="13" style="122" customWidth="1"/>
    <col min="10248" max="10248" width="16.44140625" style="122" customWidth="1"/>
    <col min="10249" max="10249" width="13.33203125" style="122" bestFit="1" customWidth="1"/>
    <col min="10250" max="10496" width="9.109375" style="122"/>
    <col min="10497" max="10497" width="49.33203125" style="122" customWidth="1"/>
    <col min="10498" max="10498" width="10.5546875" style="122" customWidth="1"/>
    <col min="10499" max="10499" width="15" style="122" customWidth="1"/>
    <col min="10500" max="10500" width="11.44140625" style="122" bestFit="1" customWidth="1"/>
    <col min="10501" max="10501" width="14" style="122" customWidth="1"/>
    <col min="10502" max="10502" width="11.33203125" style="122" bestFit="1" customWidth="1"/>
    <col min="10503" max="10503" width="13" style="122" customWidth="1"/>
    <col min="10504" max="10504" width="16.44140625" style="122" customWidth="1"/>
    <col min="10505" max="10505" width="13.33203125" style="122" bestFit="1" customWidth="1"/>
    <col min="10506" max="10752" width="9.109375" style="122"/>
    <col min="10753" max="10753" width="49.33203125" style="122" customWidth="1"/>
    <col min="10754" max="10754" width="10.5546875" style="122" customWidth="1"/>
    <col min="10755" max="10755" width="15" style="122" customWidth="1"/>
    <col min="10756" max="10756" width="11.44140625" style="122" bestFit="1" customWidth="1"/>
    <col min="10757" max="10757" width="14" style="122" customWidth="1"/>
    <col min="10758" max="10758" width="11.33203125" style="122" bestFit="1" customWidth="1"/>
    <col min="10759" max="10759" width="13" style="122" customWidth="1"/>
    <col min="10760" max="10760" width="16.44140625" style="122" customWidth="1"/>
    <col min="10761" max="10761" width="13.33203125" style="122" bestFit="1" customWidth="1"/>
    <col min="10762" max="11008" width="9.109375" style="122"/>
    <col min="11009" max="11009" width="49.33203125" style="122" customWidth="1"/>
    <col min="11010" max="11010" width="10.5546875" style="122" customWidth="1"/>
    <col min="11011" max="11011" width="15" style="122" customWidth="1"/>
    <col min="11012" max="11012" width="11.44140625" style="122" bestFit="1" customWidth="1"/>
    <col min="11013" max="11013" width="14" style="122" customWidth="1"/>
    <col min="11014" max="11014" width="11.33203125" style="122" bestFit="1" customWidth="1"/>
    <col min="11015" max="11015" width="13" style="122" customWidth="1"/>
    <col min="11016" max="11016" width="16.44140625" style="122" customWidth="1"/>
    <col min="11017" max="11017" width="13.33203125" style="122" bestFit="1" customWidth="1"/>
    <col min="11018" max="11264" width="9.109375" style="122"/>
    <col min="11265" max="11265" width="49.33203125" style="122" customWidth="1"/>
    <col min="11266" max="11266" width="10.5546875" style="122" customWidth="1"/>
    <col min="11267" max="11267" width="15" style="122" customWidth="1"/>
    <col min="11268" max="11268" width="11.44140625" style="122" bestFit="1" customWidth="1"/>
    <col min="11269" max="11269" width="14" style="122" customWidth="1"/>
    <col min="11270" max="11270" width="11.33203125" style="122" bestFit="1" customWidth="1"/>
    <col min="11271" max="11271" width="13" style="122" customWidth="1"/>
    <col min="11272" max="11272" width="16.44140625" style="122" customWidth="1"/>
    <col min="11273" max="11273" width="13.33203125" style="122" bestFit="1" customWidth="1"/>
    <col min="11274" max="11520" width="9.109375" style="122"/>
    <col min="11521" max="11521" width="49.33203125" style="122" customWidth="1"/>
    <col min="11522" max="11522" width="10.5546875" style="122" customWidth="1"/>
    <col min="11523" max="11523" width="15" style="122" customWidth="1"/>
    <col min="11524" max="11524" width="11.44140625" style="122" bestFit="1" customWidth="1"/>
    <col min="11525" max="11525" width="14" style="122" customWidth="1"/>
    <col min="11526" max="11526" width="11.33203125" style="122" bestFit="1" customWidth="1"/>
    <col min="11527" max="11527" width="13" style="122" customWidth="1"/>
    <col min="11528" max="11528" width="16.44140625" style="122" customWidth="1"/>
    <col min="11529" max="11529" width="13.33203125" style="122" bestFit="1" customWidth="1"/>
    <col min="11530" max="11776" width="9.109375" style="122"/>
    <col min="11777" max="11777" width="49.33203125" style="122" customWidth="1"/>
    <col min="11778" max="11778" width="10.5546875" style="122" customWidth="1"/>
    <col min="11779" max="11779" width="15" style="122" customWidth="1"/>
    <col min="11780" max="11780" width="11.44140625" style="122" bestFit="1" customWidth="1"/>
    <col min="11781" max="11781" width="14" style="122" customWidth="1"/>
    <col min="11782" max="11782" width="11.33203125" style="122" bestFit="1" customWidth="1"/>
    <col min="11783" max="11783" width="13" style="122" customWidth="1"/>
    <col min="11784" max="11784" width="16.44140625" style="122" customWidth="1"/>
    <col min="11785" max="11785" width="13.33203125" style="122" bestFit="1" customWidth="1"/>
    <col min="11786" max="12032" width="9.109375" style="122"/>
    <col min="12033" max="12033" width="49.33203125" style="122" customWidth="1"/>
    <col min="12034" max="12034" width="10.5546875" style="122" customWidth="1"/>
    <col min="12035" max="12035" width="15" style="122" customWidth="1"/>
    <col min="12036" max="12036" width="11.44140625" style="122" bestFit="1" customWidth="1"/>
    <col min="12037" max="12037" width="14" style="122" customWidth="1"/>
    <col min="12038" max="12038" width="11.33203125" style="122" bestFit="1" customWidth="1"/>
    <col min="12039" max="12039" width="13" style="122" customWidth="1"/>
    <col min="12040" max="12040" width="16.44140625" style="122" customWidth="1"/>
    <col min="12041" max="12041" width="13.33203125" style="122" bestFit="1" customWidth="1"/>
    <col min="12042" max="12288" width="9.109375" style="122"/>
    <col min="12289" max="12289" width="49.33203125" style="122" customWidth="1"/>
    <col min="12290" max="12290" width="10.5546875" style="122" customWidth="1"/>
    <col min="12291" max="12291" width="15" style="122" customWidth="1"/>
    <col min="12292" max="12292" width="11.44140625" style="122" bestFit="1" customWidth="1"/>
    <col min="12293" max="12293" width="14" style="122" customWidth="1"/>
    <col min="12294" max="12294" width="11.33203125" style="122" bestFit="1" customWidth="1"/>
    <col min="12295" max="12295" width="13" style="122" customWidth="1"/>
    <col min="12296" max="12296" width="16.44140625" style="122" customWidth="1"/>
    <col min="12297" max="12297" width="13.33203125" style="122" bestFit="1" customWidth="1"/>
    <col min="12298" max="12544" width="9.109375" style="122"/>
    <col min="12545" max="12545" width="49.33203125" style="122" customWidth="1"/>
    <col min="12546" max="12546" width="10.5546875" style="122" customWidth="1"/>
    <col min="12547" max="12547" width="15" style="122" customWidth="1"/>
    <col min="12548" max="12548" width="11.44140625" style="122" bestFit="1" customWidth="1"/>
    <col min="12549" max="12549" width="14" style="122" customWidth="1"/>
    <col min="12550" max="12550" width="11.33203125" style="122" bestFit="1" customWidth="1"/>
    <col min="12551" max="12551" width="13" style="122" customWidth="1"/>
    <col min="12552" max="12552" width="16.44140625" style="122" customWidth="1"/>
    <col min="12553" max="12553" width="13.33203125" style="122" bestFit="1" customWidth="1"/>
    <col min="12554" max="12800" width="9.109375" style="122"/>
    <col min="12801" max="12801" width="49.33203125" style="122" customWidth="1"/>
    <col min="12802" max="12802" width="10.5546875" style="122" customWidth="1"/>
    <col min="12803" max="12803" width="15" style="122" customWidth="1"/>
    <col min="12804" max="12804" width="11.44140625" style="122" bestFit="1" customWidth="1"/>
    <col min="12805" max="12805" width="14" style="122" customWidth="1"/>
    <col min="12806" max="12806" width="11.33203125" style="122" bestFit="1" customWidth="1"/>
    <col min="12807" max="12807" width="13" style="122" customWidth="1"/>
    <col min="12808" max="12808" width="16.44140625" style="122" customWidth="1"/>
    <col min="12809" max="12809" width="13.33203125" style="122" bestFit="1" customWidth="1"/>
    <col min="12810" max="13056" width="9.109375" style="122"/>
    <col min="13057" max="13057" width="49.33203125" style="122" customWidth="1"/>
    <col min="13058" max="13058" width="10.5546875" style="122" customWidth="1"/>
    <col min="13059" max="13059" width="15" style="122" customWidth="1"/>
    <col min="13060" max="13060" width="11.44140625" style="122" bestFit="1" customWidth="1"/>
    <col min="13061" max="13061" width="14" style="122" customWidth="1"/>
    <col min="13062" max="13062" width="11.33203125" style="122" bestFit="1" customWidth="1"/>
    <col min="13063" max="13063" width="13" style="122" customWidth="1"/>
    <col min="13064" max="13064" width="16.44140625" style="122" customWidth="1"/>
    <col min="13065" max="13065" width="13.33203125" style="122" bestFit="1" customWidth="1"/>
    <col min="13066" max="13312" width="9.109375" style="122"/>
    <col min="13313" max="13313" width="49.33203125" style="122" customWidth="1"/>
    <col min="13314" max="13314" width="10.5546875" style="122" customWidth="1"/>
    <col min="13315" max="13315" width="15" style="122" customWidth="1"/>
    <col min="13316" max="13316" width="11.44140625" style="122" bestFit="1" customWidth="1"/>
    <col min="13317" max="13317" width="14" style="122" customWidth="1"/>
    <col min="13318" max="13318" width="11.33203125" style="122" bestFit="1" customWidth="1"/>
    <col min="13319" max="13319" width="13" style="122" customWidth="1"/>
    <col min="13320" max="13320" width="16.44140625" style="122" customWidth="1"/>
    <col min="13321" max="13321" width="13.33203125" style="122" bestFit="1" customWidth="1"/>
    <col min="13322" max="13568" width="9.109375" style="122"/>
    <col min="13569" max="13569" width="49.33203125" style="122" customWidth="1"/>
    <col min="13570" max="13570" width="10.5546875" style="122" customWidth="1"/>
    <col min="13571" max="13571" width="15" style="122" customWidth="1"/>
    <col min="13572" max="13572" width="11.44140625" style="122" bestFit="1" customWidth="1"/>
    <col min="13573" max="13573" width="14" style="122" customWidth="1"/>
    <col min="13574" max="13574" width="11.33203125" style="122" bestFit="1" customWidth="1"/>
    <col min="13575" max="13575" width="13" style="122" customWidth="1"/>
    <col min="13576" max="13576" width="16.44140625" style="122" customWidth="1"/>
    <col min="13577" max="13577" width="13.33203125" style="122" bestFit="1" customWidth="1"/>
    <col min="13578" max="13824" width="9.109375" style="122"/>
    <col min="13825" max="13825" width="49.33203125" style="122" customWidth="1"/>
    <col min="13826" max="13826" width="10.5546875" style="122" customWidth="1"/>
    <col min="13827" max="13827" width="15" style="122" customWidth="1"/>
    <col min="13828" max="13828" width="11.44140625" style="122" bestFit="1" customWidth="1"/>
    <col min="13829" max="13829" width="14" style="122" customWidth="1"/>
    <col min="13830" max="13830" width="11.33203125" style="122" bestFit="1" customWidth="1"/>
    <col min="13831" max="13831" width="13" style="122" customWidth="1"/>
    <col min="13832" max="13832" width="16.44140625" style="122" customWidth="1"/>
    <col min="13833" max="13833" width="13.33203125" style="122" bestFit="1" customWidth="1"/>
    <col min="13834" max="14080" width="9.109375" style="122"/>
    <col min="14081" max="14081" width="49.33203125" style="122" customWidth="1"/>
    <col min="14082" max="14082" width="10.5546875" style="122" customWidth="1"/>
    <col min="14083" max="14083" width="15" style="122" customWidth="1"/>
    <col min="14084" max="14084" width="11.44140625" style="122" bestFit="1" customWidth="1"/>
    <col min="14085" max="14085" width="14" style="122" customWidth="1"/>
    <col min="14086" max="14086" width="11.33203125" style="122" bestFit="1" customWidth="1"/>
    <col min="14087" max="14087" width="13" style="122" customWidth="1"/>
    <col min="14088" max="14088" width="16.44140625" style="122" customWidth="1"/>
    <col min="14089" max="14089" width="13.33203125" style="122" bestFit="1" customWidth="1"/>
    <col min="14090" max="14336" width="9.109375" style="122"/>
    <col min="14337" max="14337" width="49.33203125" style="122" customWidth="1"/>
    <col min="14338" max="14338" width="10.5546875" style="122" customWidth="1"/>
    <col min="14339" max="14339" width="15" style="122" customWidth="1"/>
    <col min="14340" max="14340" width="11.44140625" style="122" bestFit="1" customWidth="1"/>
    <col min="14341" max="14341" width="14" style="122" customWidth="1"/>
    <col min="14342" max="14342" width="11.33203125" style="122" bestFit="1" customWidth="1"/>
    <col min="14343" max="14343" width="13" style="122" customWidth="1"/>
    <col min="14344" max="14344" width="16.44140625" style="122" customWidth="1"/>
    <col min="14345" max="14345" width="13.33203125" style="122" bestFit="1" customWidth="1"/>
    <col min="14346" max="14592" width="9.109375" style="122"/>
    <col min="14593" max="14593" width="49.33203125" style="122" customWidth="1"/>
    <col min="14594" max="14594" width="10.5546875" style="122" customWidth="1"/>
    <col min="14595" max="14595" width="15" style="122" customWidth="1"/>
    <col min="14596" max="14596" width="11.44140625" style="122" bestFit="1" customWidth="1"/>
    <col min="14597" max="14597" width="14" style="122" customWidth="1"/>
    <col min="14598" max="14598" width="11.33203125" style="122" bestFit="1" customWidth="1"/>
    <col min="14599" max="14599" width="13" style="122" customWidth="1"/>
    <col min="14600" max="14600" width="16.44140625" style="122" customWidth="1"/>
    <col min="14601" max="14601" width="13.33203125" style="122" bestFit="1" customWidth="1"/>
    <col min="14602" max="14848" width="9.109375" style="122"/>
    <col min="14849" max="14849" width="49.33203125" style="122" customWidth="1"/>
    <col min="14850" max="14850" width="10.5546875" style="122" customWidth="1"/>
    <col min="14851" max="14851" width="15" style="122" customWidth="1"/>
    <col min="14852" max="14852" width="11.44140625" style="122" bestFit="1" customWidth="1"/>
    <col min="14853" max="14853" width="14" style="122" customWidth="1"/>
    <col min="14854" max="14854" width="11.33203125" style="122" bestFit="1" customWidth="1"/>
    <col min="14855" max="14855" width="13" style="122" customWidth="1"/>
    <col min="14856" max="14856" width="16.44140625" style="122" customWidth="1"/>
    <col min="14857" max="14857" width="13.33203125" style="122" bestFit="1" customWidth="1"/>
    <col min="14858" max="15104" width="9.109375" style="122"/>
    <col min="15105" max="15105" width="49.33203125" style="122" customWidth="1"/>
    <col min="15106" max="15106" width="10.5546875" style="122" customWidth="1"/>
    <col min="15107" max="15107" width="15" style="122" customWidth="1"/>
    <col min="15108" max="15108" width="11.44140625" style="122" bestFit="1" customWidth="1"/>
    <col min="15109" max="15109" width="14" style="122" customWidth="1"/>
    <col min="15110" max="15110" width="11.33203125" style="122" bestFit="1" customWidth="1"/>
    <col min="15111" max="15111" width="13" style="122" customWidth="1"/>
    <col min="15112" max="15112" width="16.44140625" style="122" customWidth="1"/>
    <col min="15113" max="15113" width="13.33203125" style="122" bestFit="1" customWidth="1"/>
    <col min="15114" max="15360" width="9.109375" style="122"/>
    <col min="15361" max="15361" width="49.33203125" style="122" customWidth="1"/>
    <col min="15362" max="15362" width="10.5546875" style="122" customWidth="1"/>
    <col min="15363" max="15363" width="15" style="122" customWidth="1"/>
    <col min="15364" max="15364" width="11.44140625" style="122" bestFit="1" customWidth="1"/>
    <col min="15365" max="15365" width="14" style="122" customWidth="1"/>
    <col min="15366" max="15366" width="11.33203125" style="122" bestFit="1" customWidth="1"/>
    <col min="15367" max="15367" width="13" style="122" customWidth="1"/>
    <col min="15368" max="15368" width="16.44140625" style="122" customWidth="1"/>
    <col min="15369" max="15369" width="13.33203125" style="122" bestFit="1" customWidth="1"/>
    <col min="15370" max="15616" width="9.109375" style="122"/>
    <col min="15617" max="15617" width="49.33203125" style="122" customWidth="1"/>
    <col min="15618" max="15618" width="10.5546875" style="122" customWidth="1"/>
    <col min="15619" max="15619" width="15" style="122" customWidth="1"/>
    <col min="15620" max="15620" width="11.44140625" style="122" bestFit="1" customWidth="1"/>
    <col min="15621" max="15621" width="14" style="122" customWidth="1"/>
    <col min="15622" max="15622" width="11.33203125" style="122" bestFit="1" customWidth="1"/>
    <col min="15623" max="15623" width="13" style="122" customWidth="1"/>
    <col min="15624" max="15624" width="16.44140625" style="122" customWidth="1"/>
    <col min="15625" max="15625" width="13.33203125" style="122" bestFit="1" customWidth="1"/>
    <col min="15626" max="15872" width="9.109375" style="122"/>
    <col min="15873" max="15873" width="49.33203125" style="122" customWidth="1"/>
    <col min="15874" max="15874" width="10.5546875" style="122" customWidth="1"/>
    <col min="15875" max="15875" width="15" style="122" customWidth="1"/>
    <col min="15876" max="15876" width="11.44140625" style="122" bestFit="1" customWidth="1"/>
    <col min="15877" max="15877" width="14" style="122" customWidth="1"/>
    <col min="15878" max="15878" width="11.33203125" style="122" bestFit="1" customWidth="1"/>
    <col min="15879" max="15879" width="13" style="122" customWidth="1"/>
    <col min="15880" max="15880" width="16.44140625" style="122" customWidth="1"/>
    <col min="15881" max="15881" width="13.33203125" style="122" bestFit="1" customWidth="1"/>
    <col min="15882" max="16128" width="9.109375" style="122"/>
    <col min="16129" max="16129" width="49.33203125" style="122" customWidth="1"/>
    <col min="16130" max="16130" width="10.5546875" style="122" customWidth="1"/>
    <col min="16131" max="16131" width="15" style="122" customWidth="1"/>
    <col min="16132" max="16132" width="11.44140625" style="122" bestFit="1" customWidth="1"/>
    <col min="16133" max="16133" width="14" style="122" customWidth="1"/>
    <col min="16134" max="16134" width="11.33203125" style="122" bestFit="1" customWidth="1"/>
    <col min="16135" max="16135" width="13" style="122" customWidth="1"/>
    <col min="16136" max="16136" width="16.44140625" style="122" customWidth="1"/>
    <col min="16137" max="16137" width="13.33203125" style="122" bestFit="1" customWidth="1"/>
    <col min="16138" max="16384" width="9.109375" style="122"/>
  </cols>
  <sheetData>
    <row r="1" spans="1:13" ht="15.6" x14ac:dyDescent="0.3">
      <c r="A1" s="318"/>
      <c r="B1" s="319"/>
      <c r="C1" s="319"/>
      <c r="D1" s="319"/>
      <c r="E1" s="319"/>
      <c r="F1" s="319"/>
      <c r="H1" s="318"/>
      <c r="I1" s="321" t="s">
        <v>1943</v>
      </c>
    </row>
    <row r="2" spans="1:13" ht="16.8" x14ac:dyDescent="0.3">
      <c r="A2" s="318"/>
      <c r="B2" s="513"/>
      <c r="C2" s="322"/>
      <c r="D2" s="319"/>
      <c r="E2" s="513"/>
      <c r="F2" s="319"/>
      <c r="G2" s="319"/>
      <c r="H2" s="318"/>
      <c r="I2" s="322"/>
    </row>
    <row r="3" spans="1:13" ht="15.6" x14ac:dyDescent="0.3">
      <c r="A3" s="582" t="s">
        <v>758</v>
      </c>
      <c r="B3" s="582"/>
      <c r="C3" s="582"/>
      <c r="D3" s="582"/>
      <c r="E3" s="582"/>
      <c r="F3" s="582"/>
      <c r="G3" s="582"/>
      <c r="H3" s="582"/>
      <c r="I3" s="582"/>
    </row>
    <row r="4" spans="1:13" ht="15.6" x14ac:dyDescent="0.3">
      <c r="A4" s="318"/>
      <c r="B4" s="513"/>
      <c r="C4" s="323"/>
      <c r="D4" s="513"/>
      <c r="E4" s="513"/>
      <c r="F4" s="319"/>
      <c r="G4" s="319"/>
      <c r="H4" s="318"/>
    </row>
    <row r="5" spans="1:13" ht="15.6" x14ac:dyDescent="0.3">
      <c r="A5" s="325"/>
      <c r="B5" s="583" t="s">
        <v>706</v>
      </c>
      <c r="C5" s="583"/>
      <c r="D5" s="583" t="s">
        <v>707</v>
      </c>
      <c r="E5" s="583"/>
      <c r="F5" s="583" t="s">
        <v>708</v>
      </c>
      <c r="G5" s="583"/>
      <c r="H5" s="584" t="s">
        <v>709</v>
      </c>
      <c r="I5" s="326" t="s">
        <v>710</v>
      </c>
      <c r="M5" s="119"/>
    </row>
    <row r="6" spans="1:13" ht="30.75" customHeight="1" x14ac:dyDescent="0.3">
      <c r="A6" s="325" t="s">
        <v>455</v>
      </c>
      <c r="B6" s="327" t="s">
        <v>711</v>
      </c>
      <c r="C6" s="327" t="s">
        <v>712</v>
      </c>
      <c r="D6" s="327" t="s">
        <v>711</v>
      </c>
      <c r="E6" s="327" t="s">
        <v>712</v>
      </c>
      <c r="F6" s="327" t="s">
        <v>711</v>
      </c>
      <c r="G6" s="327" t="s">
        <v>712</v>
      </c>
      <c r="H6" s="584"/>
      <c r="I6" s="326" t="s">
        <v>713</v>
      </c>
      <c r="M6" s="119"/>
    </row>
    <row r="7" spans="1:13" ht="15.6" x14ac:dyDescent="0.3">
      <c r="A7" s="325"/>
      <c r="B7" s="327"/>
      <c r="C7" s="327"/>
      <c r="D7" s="327"/>
      <c r="E7" s="327"/>
      <c r="F7" s="327"/>
      <c r="G7" s="327"/>
      <c r="H7" s="325"/>
      <c r="I7" s="328"/>
      <c r="M7" s="119"/>
    </row>
    <row r="8" spans="1:13" ht="31.2" x14ac:dyDescent="0.3">
      <c r="A8" s="533" t="s">
        <v>714</v>
      </c>
      <c r="B8" s="534">
        <v>48.86</v>
      </c>
      <c r="C8" s="535">
        <v>223778800</v>
      </c>
      <c r="D8" s="534">
        <v>48.86</v>
      </c>
      <c r="E8" s="535">
        <v>223778800</v>
      </c>
      <c r="F8" s="535">
        <v>0</v>
      </c>
      <c r="G8" s="535">
        <v>0</v>
      </c>
      <c r="H8" s="535">
        <f t="shared" ref="H8:H52" si="0">E8</f>
        <v>223778800</v>
      </c>
      <c r="I8" s="536">
        <f t="shared" ref="I8:I52" si="1">G8</f>
        <v>0</v>
      </c>
      <c r="M8" s="119"/>
    </row>
    <row r="9" spans="1:13" ht="31.2" x14ac:dyDescent="0.3">
      <c r="A9" s="533" t="s">
        <v>759</v>
      </c>
      <c r="B9" s="537">
        <v>1263.5</v>
      </c>
      <c r="C9" s="535">
        <v>11057686</v>
      </c>
      <c r="D9" s="537">
        <v>1263.5</v>
      </c>
      <c r="E9" s="535">
        <v>11057686</v>
      </c>
      <c r="F9" s="535">
        <v>0</v>
      </c>
      <c r="G9" s="535">
        <v>0</v>
      </c>
      <c r="H9" s="535">
        <f t="shared" si="0"/>
        <v>11057686</v>
      </c>
      <c r="I9" s="536">
        <f t="shared" si="1"/>
        <v>0</v>
      </c>
      <c r="M9" s="119"/>
    </row>
    <row r="10" spans="1:13" ht="31.2" x14ac:dyDescent="0.3">
      <c r="A10" s="533" t="s">
        <v>760</v>
      </c>
      <c r="B10" s="535"/>
      <c r="C10" s="535">
        <v>48520000</v>
      </c>
      <c r="D10" s="535"/>
      <c r="E10" s="535">
        <v>48520000</v>
      </c>
      <c r="F10" s="535">
        <v>0</v>
      </c>
      <c r="G10" s="535">
        <v>0</v>
      </c>
      <c r="H10" s="535">
        <f t="shared" si="0"/>
        <v>48520000</v>
      </c>
      <c r="I10" s="536">
        <f t="shared" si="1"/>
        <v>0</v>
      </c>
      <c r="M10" s="119"/>
    </row>
    <row r="11" spans="1:13" ht="31.2" x14ac:dyDescent="0.3">
      <c r="A11" s="533" t="s">
        <v>761</v>
      </c>
      <c r="B11" s="535"/>
      <c r="C11" s="535">
        <v>8456552</v>
      </c>
      <c r="D11" s="535"/>
      <c r="E11" s="535">
        <v>8456552</v>
      </c>
      <c r="F11" s="535">
        <v>0</v>
      </c>
      <c r="G11" s="535">
        <v>0</v>
      </c>
      <c r="H11" s="535">
        <f t="shared" si="0"/>
        <v>8456552</v>
      </c>
      <c r="I11" s="536">
        <f t="shared" si="1"/>
        <v>0</v>
      </c>
      <c r="M11" s="119"/>
    </row>
    <row r="12" spans="1:13" ht="15.6" x14ac:dyDescent="0.3">
      <c r="A12" s="533" t="s">
        <v>762</v>
      </c>
      <c r="B12" s="535"/>
      <c r="C12" s="535">
        <v>21989300</v>
      </c>
      <c r="D12" s="535"/>
      <c r="E12" s="535">
        <v>21989300</v>
      </c>
      <c r="F12" s="535">
        <v>0</v>
      </c>
      <c r="G12" s="535">
        <v>0</v>
      </c>
      <c r="H12" s="535">
        <f t="shared" si="0"/>
        <v>21989300</v>
      </c>
      <c r="I12" s="536">
        <f t="shared" si="1"/>
        <v>0</v>
      </c>
      <c r="M12" s="119"/>
    </row>
    <row r="13" spans="1:13" ht="31.2" x14ac:dyDescent="0.3">
      <c r="A13" s="533" t="s">
        <v>763</v>
      </c>
      <c r="B13" s="535">
        <v>18851</v>
      </c>
      <c r="C13" s="535">
        <v>0</v>
      </c>
      <c r="D13" s="535">
        <v>18851</v>
      </c>
      <c r="E13" s="535">
        <v>0</v>
      </c>
      <c r="F13" s="535">
        <v>0</v>
      </c>
      <c r="G13" s="535">
        <v>0</v>
      </c>
      <c r="H13" s="535">
        <f t="shared" si="0"/>
        <v>0</v>
      </c>
      <c r="I13" s="536">
        <f t="shared" si="1"/>
        <v>0</v>
      </c>
      <c r="M13" s="119"/>
    </row>
    <row r="14" spans="1:13" ht="31.2" x14ac:dyDescent="0.3">
      <c r="A14" s="533" t="s">
        <v>764</v>
      </c>
      <c r="B14" s="535">
        <v>131</v>
      </c>
      <c r="C14" s="535">
        <v>0</v>
      </c>
      <c r="D14" s="535">
        <v>131</v>
      </c>
      <c r="E14" s="535">
        <v>0</v>
      </c>
      <c r="F14" s="535">
        <v>0</v>
      </c>
      <c r="G14" s="535">
        <v>0</v>
      </c>
      <c r="H14" s="535">
        <f t="shared" si="0"/>
        <v>0</v>
      </c>
      <c r="I14" s="536">
        <f t="shared" si="1"/>
        <v>0</v>
      </c>
      <c r="M14" s="119"/>
    </row>
    <row r="15" spans="1:13" ht="15.6" x14ac:dyDescent="0.3">
      <c r="A15" s="533" t="s">
        <v>765</v>
      </c>
      <c r="B15" s="535"/>
      <c r="C15" s="538">
        <v>14464900</v>
      </c>
      <c r="D15" s="535"/>
      <c r="E15" s="538">
        <v>14464900</v>
      </c>
      <c r="F15" s="535">
        <v>0</v>
      </c>
      <c r="G15" s="535">
        <v>0</v>
      </c>
      <c r="H15" s="535">
        <f t="shared" si="0"/>
        <v>14464900</v>
      </c>
      <c r="I15" s="536">
        <v>0</v>
      </c>
      <c r="M15" s="119"/>
    </row>
    <row r="16" spans="1:13" ht="32.4" x14ac:dyDescent="0.35">
      <c r="A16" s="329" t="s">
        <v>715</v>
      </c>
      <c r="B16" s="330"/>
      <c r="C16" s="539">
        <f>SUM(C8:C15)</f>
        <v>328267238</v>
      </c>
      <c r="D16" s="330"/>
      <c r="E16" s="539">
        <f>SUM(E8:E15)</f>
        <v>328267238</v>
      </c>
      <c r="F16" s="330"/>
      <c r="G16" s="539">
        <f>SUM(G8:G15)</f>
        <v>0</v>
      </c>
      <c r="H16" s="539">
        <f>SUM(H8:H15)</f>
        <v>328267238</v>
      </c>
      <c r="I16" s="539">
        <f>SUM(I8:I15)</f>
        <v>0</v>
      </c>
      <c r="M16" s="119"/>
    </row>
    <row r="17" spans="1:13" ht="32.4" x14ac:dyDescent="0.35">
      <c r="A17" s="331" t="s">
        <v>716</v>
      </c>
      <c r="B17" s="330">
        <v>100</v>
      </c>
      <c r="C17" s="330">
        <v>10000</v>
      </c>
      <c r="D17" s="330">
        <v>24</v>
      </c>
      <c r="E17" s="330">
        <v>2400</v>
      </c>
      <c r="F17" s="332">
        <f t="shared" ref="F17:G33" si="2">D17-B17</f>
        <v>-76</v>
      </c>
      <c r="G17" s="330">
        <f t="shared" si="2"/>
        <v>-7600</v>
      </c>
      <c r="H17" s="330">
        <v>2400</v>
      </c>
      <c r="I17" s="333">
        <v>-7600</v>
      </c>
      <c r="M17" s="119"/>
    </row>
    <row r="18" spans="1:13" ht="32.4" x14ac:dyDescent="0.35">
      <c r="A18" s="331" t="s">
        <v>766</v>
      </c>
      <c r="B18" s="330"/>
      <c r="C18" s="330">
        <v>923540</v>
      </c>
      <c r="D18" s="330"/>
      <c r="E18" s="330">
        <v>923540</v>
      </c>
      <c r="F18" s="332"/>
      <c r="G18" s="330">
        <f t="shared" ref="G18" si="3">E18-C18</f>
        <v>0</v>
      </c>
      <c r="H18" s="330">
        <v>923540</v>
      </c>
      <c r="I18" s="333">
        <v>0</v>
      </c>
      <c r="M18" s="119"/>
    </row>
    <row r="19" spans="1:13" ht="16.2" x14ac:dyDescent="0.35">
      <c r="A19" s="331" t="s">
        <v>767</v>
      </c>
      <c r="B19" s="330"/>
      <c r="C19" s="330">
        <v>2048700</v>
      </c>
      <c r="D19" s="330"/>
      <c r="E19" s="330">
        <v>2048700</v>
      </c>
      <c r="F19" s="332"/>
      <c r="G19" s="330">
        <f t="shared" ref="G19" si="4">E19-C19</f>
        <v>0</v>
      </c>
      <c r="H19" s="330">
        <v>2048700</v>
      </c>
      <c r="I19" s="333">
        <v>0</v>
      </c>
      <c r="M19" s="119"/>
    </row>
    <row r="20" spans="1:13" ht="32.4" x14ac:dyDescent="0.35">
      <c r="A20" s="331" t="s">
        <v>717</v>
      </c>
      <c r="B20" s="330"/>
      <c r="C20" s="330">
        <f>C16+C17+C18+C19</f>
        <v>331249478</v>
      </c>
      <c r="D20" s="330"/>
      <c r="E20" s="330">
        <f>E16+E17+E18+E19</f>
        <v>331241878</v>
      </c>
      <c r="F20" s="330"/>
      <c r="G20" s="330"/>
      <c r="H20" s="330">
        <f>H16+H17+H18+H19</f>
        <v>331241878</v>
      </c>
      <c r="I20" s="330">
        <f>I16+I17+I18+I19</f>
        <v>-7600</v>
      </c>
      <c r="M20" s="119"/>
    </row>
    <row r="21" spans="1:13" ht="15.6" x14ac:dyDescent="0.3">
      <c r="A21" s="533" t="s">
        <v>718</v>
      </c>
      <c r="B21" s="537">
        <v>33.1</v>
      </c>
      <c r="C21" s="535">
        <v>97512600</v>
      </c>
      <c r="D21" s="537">
        <v>33.1</v>
      </c>
      <c r="E21" s="535">
        <v>97512600</v>
      </c>
      <c r="F21" s="537">
        <f t="shared" si="2"/>
        <v>0</v>
      </c>
      <c r="G21" s="535">
        <f t="shared" si="2"/>
        <v>0</v>
      </c>
      <c r="H21" s="535">
        <f t="shared" si="0"/>
        <v>97512600</v>
      </c>
      <c r="I21" s="536">
        <f t="shared" si="1"/>
        <v>0</v>
      </c>
      <c r="M21" s="119"/>
    </row>
    <row r="22" spans="1:13" ht="31.2" x14ac:dyDescent="0.3">
      <c r="A22" s="533" t="s">
        <v>719</v>
      </c>
      <c r="B22" s="537">
        <v>22</v>
      </c>
      <c r="C22" s="535">
        <v>32340000</v>
      </c>
      <c r="D22" s="537">
        <v>22</v>
      </c>
      <c r="E22" s="535">
        <v>32340000</v>
      </c>
      <c r="F22" s="537">
        <f t="shared" si="2"/>
        <v>0</v>
      </c>
      <c r="G22" s="535">
        <f t="shared" si="2"/>
        <v>0</v>
      </c>
      <c r="H22" s="535">
        <f t="shared" si="0"/>
        <v>32340000</v>
      </c>
      <c r="I22" s="536">
        <f t="shared" si="1"/>
        <v>0</v>
      </c>
      <c r="M22" s="119"/>
    </row>
    <row r="23" spans="1:13" ht="15.6" x14ac:dyDescent="0.3">
      <c r="A23" s="533" t="s">
        <v>720</v>
      </c>
      <c r="B23" s="537">
        <v>32.799999999999997</v>
      </c>
      <c r="C23" s="535">
        <v>48314400</v>
      </c>
      <c r="D23" s="537">
        <v>33.9</v>
      </c>
      <c r="E23" s="535">
        <v>49934700</v>
      </c>
      <c r="F23" s="537">
        <f t="shared" si="2"/>
        <v>1.1000000000000014</v>
      </c>
      <c r="G23" s="535">
        <f t="shared" si="2"/>
        <v>1620300</v>
      </c>
      <c r="H23" s="535">
        <f t="shared" si="0"/>
        <v>49934700</v>
      </c>
      <c r="I23" s="536">
        <f t="shared" si="1"/>
        <v>1620300</v>
      </c>
      <c r="M23" s="119"/>
    </row>
    <row r="24" spans="1:13" ht="31.2" x14ac:dyDescent="0.3">
      <c r="A24" s="533" t="s">
        <v>721</v>
      </c>
      <c r="B24" s="537">
        <v>22</v>
      </c>
      <c r="C24" s="535">
        <v>16170000</v>
      </c>
      <c r="D24" s="537">
        <v>22</v>
      </c>
      <c r="E24" s="535">
        <v>16170000</v>
      </c>
      <c r="F24" s="537">
        <f t="shared" si="2"/>
        <v>0</v>
      </c>
      <c r="G24" s="535">
        <f t="shared" si="2"/>
        <v>0</v>
      </c>
      <c r="H24" s="535">
        <f t="shared" si="0"/>
        <v>16170000</v>
      </c>
      <c r="I24" s="536">
        <f t="shared" si="1"/>
        <v>0</v>
      </c>
      <c r="M24" s="119"/>
    </row>
    <row r="25" spans="1:13" ht="31.2" x14ac:dyDescent="0.3">
      <c r="A25" s="533" t="s">
        <v>722</v>
      </c>
      <c r="B25" s="535">
        <v>380</v>
      </c>
      <c r="C25" s="535">
        <v>20697333</v>
      </c>
      <c r="D25" s="535">
        <v>380</v>
      </c>
      <c r="E25" s="535">
        <v>20697333</v>
      </c>
      <c r="F25" s="537">
        <f t="shared" si="2"/>
        <v>0</v>
      </c>
      <c r="G25" s="535">
        <f t="shared" si="2"/>
        <v>0</v>
      </c>
      <c r="H25" s="535">
        <f t="shared" si="0"/>
        <v>20697333</v>
      </c>
      <c r="I25" s="536">
        <f t="shared" si="1"/>
        <v>0</v>
      </c>
      <c r="M25" s="119"/>
    </row>
    <row r="26" spans="1:13" ht="31.2" x14ac:dyDescent="0.3">
      <c r="A26" s="533" t="s">
        <v>723</v>
      </c>
      <c r="B26" s="535">
        <v>375</v>
      </c>
      <c r="C26" s="535">
        <v>10212500</v>
      </c>
      <c r="D26" s="535">
        <v>388</v>
      </c>
      <c r="E26" s="535">
        <v>10566533</v>
      </c>
      <c r="F26" s="537">
        <f t="shared" si="2"/>
        <v>13</v>
      </c>
      <c r="G26" s="535">
        <f t="shared" si="2"/>
        <v>354033</v>
      </c>
      <c r="H26" s="535">
        <f t="shared" si="0"/>
        <v>10566533</v>
      </c>
      <c r="I26" s="536">
        <f t="shared" si="1"/>
        <v>354033</v>
      </c>
      <c r="M26" s="119"/>
    </row>
    <row r="27" spans="1:13" ht="46.8" x14ac:dyDescent="0.3">
      <c r="A27" s="533" t="s">
        <v>768</v>
      </c>
      <c r="B27" s="537">
        <v>10.5</v>
      </c>
      <c r="C27" s="535">
        <v>4210500</v>
      </c>
      <c r="D27" s="537">
        <v>10.5</v>
      </c>
      <c r="E27" s="535">
        <v>4210500</v>
      </c>
      <c r="F27" s="537">
        <f t="shared" si="2"/>
        <v>0</v>
      </c>
      <c r="G27" s="535">
        <f t="shared" si="2"/>
        <v>0</v>
      </c>
      <c r="H27" s="535">
        <f t="shared" si="0"/>
        <v>4210500</v>
      </c>
      <c r="I27" s="536">
        <f t="shared" si="1"/>
        <v>0</v>
      </c>
      <c r="M27" s="119"/>
    </row>
    <row r="28" spans="1:13" ht="46.8" x14ac:dyDescent="0.3">
      <c r="A28" s="533" t="s">
        <v>769</v>
      </c>
      <c r="B28" s="537">
        <v>3.3</v>
      </c>
      <c r="C28" s="535">
        <v>1213027</v>
      </c>
      <c r="D28" s="537">
        <v>3.3</v>
      </c>
      <c r="E28" s="535">
        <v>1213027</v>
      </c>
      <c r="F28" s="537">
        <f t="shared" si="2"/>
        <v>0</v>
      </c>
      <c r="G28" s="535">
        <f t="shared" si="2"/>
        <v>0</v>
      </c>
      <c r="H28" s="535">
        <f t="shared" si="0"/>
        <v>1213027</v>
      </c>
      <c r="I28" s="536">
        <f t="shared" si="1"/>
        <v>0</v>
      </c>
      <c r="M28" s="119"/>
    </row>
    <row r="29" spans="1:13" ht="32.4" x14ac:dyDescent="0.35">
      <c r="A29" s="329" t="s">
        <v>724</v>
      </c>
      <c r="B29" s="330"/>
      <c r="C29" s="330">
        <f>SUM(C21:C28)</f>
        <v>230670360</v>
      </c>
      <c r="D29" s="330"/>
      <c r="E29" s="330">
        <f>SUM(E21:E28)</f>
        <v>232644693</v>
      </c>
      <c r="F29" s="330"/>
      <c r="G29" s="330">
        <f>SUM(G21:G28)</f>
        <v>1974333</v>
      </c>
      <c r="H29" s="330">
        <f>SUM(H21:H28)</f>
        <v>232644693</v>
      </c>
      <c r="I29" s="330">
        <f>SUM(I21:I28)</f>
        <v>1974333</v>
      </c>
      <c r="M29" s="119"/>
    </row>
    <row r="30" spans="1:13" ht="32.4" x14ac:dyDescent="0.35">
      <c r="A30" s="329" t="s">
        <v>780</v>
      </c>
      <c r="B30" s="332"/>
      <c r="C30" s="330">
        <v>62494000</v>
      </c>
      <c r="D30" s="332"/>
      <c r="E30" s="330">
        <v>62494000</v>
      </c>
      <c r="F30" s="332"/>
      <c r="G30" s="330">
        <f t="shared" ref="G30" si="5">E30-C30</f>
        <v>0</v>
      </c>
      <c r="H30" s="330">
        <f t="shared" ref="H30" si="6">E30</f>
        <v>62494000</v>
      </c>
      <c r="I30" s="333">
        <f t="shared" ref="I30" si="7">G30</f>
        <v>0</v>
      </c>
      <c r="M30" s="119"/>
    </row>
    <row r="31" spans="1:13" ht="15.6" x14ac:dyDescent="0.3">
      <c r="A31" s="533" t="s">
        <v>725</v>
      </c>
      <c r="B31" s="540">
        <v>2.5</v>
      </c>
      <c r="C31" s="535">
        <v>8500000</v>
      </c>
      <c r="D31" s="540">
        <v>2.5</v>
      </c>
      <c r="E31" s="535">
        <v>8500000</v>
      </c>
      <c r="F31" s="537">
        <f t="shared" si="2"/>
        <v>0</v>
      </c>
      <c r="G31" s="535">
        <f t="shared" si="2"/>
        <v>0</v>
      </c>
      <c r="H31" s="535">
        <f t="shared" si="0"/>
        <v>8500000</v>
      </c>
      <c r="I31" s="536">
        <f t="shared" si="1"/>
        <v>0</v>
      </c>
      <c r="M31" s="119"/>
    </row>
    <row r="32" spans="1:13" ht="15.6" x14ac:dyDescent="0.3">
      <c r="A32" s="533" t="s">
        <v>726</v>
      </c>
      <c r="B32" s="540">
        <v>5.3</v>
      </c>
      <c r="C32" s="535">
        <v>17490000</v>
      </c>
      <c r="D32" s="540">
        <v>5.3</v>
      </c>
      <c r="E32" s="535">
        <v>17490000</v>
      </c>
      <c r="F32" s="537">
        <f t="shared" si="2"/>
        <v>0</v>
      </c>
      <c r="G32" s="535">
        <f t="shared" si="2"/>
        <v>0</v>
      </c>
      <c r="H32" s="535">
        <f t="shared" si="0"/>
        <v>17490000</v>
      </c>
      <c r="I32" s="536">
        <f t="shared" si="1"/>
        <v>0</v>
      </c>
      <c r="M32" s="119"/>
    </row>
    <row r="33" spans="1:13" ht="15.6" x14ac:dyDescent="0.3">
      <c r="A33" s="533" t="s">
        <v>770</v>
      </c>
      <c r="B33" s="535">
        <v>120</v>
      </c>
      <c r="C33" s="535">
        <v>7307520</v>
      </c>
      <c r="D33" s="535">
        <v>118</v>
      </c>
      <c r="E33" s="535">
        <f>D33*60896</f>
        <v>7185728</v>
      </c>
      <c r="F33" s="537">
        <f t="shared" si="2"/>
        <v>-2</v>
      </c>
      <c r="G33" s="535">
        <f t="shared" si="2"/>
        <v>-121792</v>
      </c>
      <c r="H33" s="535">
        <f t="shared" si="0"/>
        <v>7185728</v>
      </c>
      <c r="I33" s="536">
        <f t="shared" si="1"/>
        <v>-121792</v>
      </c>
      <c r="M33" s="119"/>
    </row>
    <row r="34" spans="1:13" ht="15.6" x14ac:dyDescent="0.3">
      <c r="A34" s="533" t="s">
        <v>727</v>
      </c>
      <c r="B34" s="535">
        <v>1</v>
      </c>
      <c r="C34" s="535">
        <v>25000</v>
      </c>
      <c r="D34" s="535">
        <v>1</v>
      </c>
      <c r="E34" s="535">
        <v>25000</v>
      </c>
      <c r="F34" s="537">
        <f t="shared" ref="F34:G40" si="8">D34-B34</f>
        <v>0</v>
      </c>
      <c r="G34" s="535">
        <f t="shared" si="8"/>
        <v>0</v>
      </c>
      <c r="H34" s="535">
        <f t="shared" si="0"/>
        <v>25000</v>
      </c>
      <c r="I34" s="536">
        <f t="shared" si="1"/>
        <v>0</v>
      </c>
      <c r="M34" s="119"/>
    </row>
    <row r="35" spans="1:13" ht="31.2" x14ac:dyDescent="0.3">
      <c r="A35" s="533" t="s">
        <v>771</v>
      </c>
      <c r="B35" s="535">
        <v>65</v>
      </c>
      <c r="C35" s="535">
        <v>27885000</v>
      </c>
      <c r="D35" s="535">
        <v>63</v>
      </c>
      <c r="E35" s="535">
        <v>27027000</v>
      </c>
      <c r="F35" s="537">
        <f t="shared" si="8"/>
        <v>-2</v>
      </c>
      <c r="G35" s="535">
        <f t="shared" si="8"/>
        <v>-858000</v>
      </c>
      <c r="H35" s="535">
        <f t="shared" si="0"/>
        <v>27027000</v>
      </c>
      <c r="I35" s="536">
        <f t="shared" si="1"/>
        <v>-858000</v>
      </c>
      <c r="M35" s="119"/>
    </row>
    <row r="36" spans="1:13" ht="15.6" x14ac:dyDescent="0.3">
      <c r="A36" s="533" t="s">
        <v>728</v>
      </c>
      <c r="B36" s="535">
        <v>12</v>
      </c>
      <c r="C36" s="535">
        <v>3100000</v>
      </c>
      <c r="D36" s="535">
        <v>12</v>
      </c>
      <c r="E36" s="535">
        <v>3100000</v>
      </c>
      <c r="F36" s="537">
        <f>D36-B36</f>
        <v>0</v>
      </c>
      <c r="G36" s="535">
        <f>E36-C36</f>
        <v>0</v>
      </c>
      <c r="H36" s="535">
        <f>E36</f>
        <v>3100000</v>
      </c>
      <c r="I36" s="536">
        <f>G36</f>
        <v>0</v>
      </c>
      <c r="M36" s="119"/>
    </row>
    <row r="37" spans="1:13" ht="31.2" x14ac:dyDescent="0.3">
      <c r="A37" s="533" t="s">
        <v>772</v>
      </c>
      <c r="B37" s="535">
        <v>23</v>
      </c>
      <c r="C37" s="535">
        <f>B37*163500</f>
        <v>3760500</v>
      </c>
      <c r="D37" s="535">
        <v>22</v>
      </c>
      <c r="E37" s="535">
        <f>D37*163500</f>
        <v>3597000</v>
      </c>
      <c r="F37" s="537">
        <f t="shared" si="8"/>
        <v>-1</v>
      </c>
      <c r="G37" s="535">
        <f t="shared" si="8"/>
        <v>-163500</v>
      </c>
      <c r="H37" s="535">
        <f t="shared" si="0"/>
        <v>3597000</v>
      </c>
      <c r="I37" s="536">
        <f t="shared" si="1"/>
        <v>-163500</v>
      </c>
      <c r="M37" s="119"/>
    </row>
    <row r="38" spans="1:13" ht="31.2" x14ac:dyDescent="0.3">
      <c r="A38" s="533" t="s">
        <v>773</v>
      </c>
      <c r="B38" s="535">
        <v>15</v>
      </c>
      <c r="C38" s="535">
        <f>B38*550000</f>
        <v>8250000</v>
      </c>
      <c r="D38" s="535">
        <v>15</v>
      </c>
      <c r="E38" s="535">
        <f>D38*550000</f>
        <v>8250000</v>
      </c>
      <c r="F38" s="537">
        <f t="shared" si="8"/>
        <v>0</v>
      </c>
      <c r="G38" s="535">
        <f t="shared" si="8"/>
        <v>0</v>
      </c>
      <c r="H38" s="535">
        <f t="shared" si="0"/>
        <v>8250000</v>
      </c>
      <c r="I38" s="536">
        <f t="shared" si="1"/>
        <v>0</v>
      </c>
      <c r="M38" s="119"/>
    </row>
    <row r="39" spans="1:13" ht="31.2" x14ac:dyDescent="0.3">
      <c r="A39" s="533" t="s">
        <v>774</v>
      </c>
      <c r="B39" s="535">
        <v>8</v>
      </c>
      <c r="C39" s="535">
        <f>B39*372000</f>
        <v>2976000</v>
      </c>
      <c r="D39" s="535">
        <v>9</v>
      </c>
      <c r="E39" s="535">
        <f>D39*372000</f>
        <v>3348000</v>
      </c>
      <c r="F39" s="537">
        <f t="shared" si="8"/>
        <v>1</v>
      </c>
      <c r="G39" s="535">
        <f t="shared" si="8"/>
        <v>372000</v>
      </c>
      <c r="H39" s="535">
        <f t="shared" si="0"/>
        <v>3348000</v>
      </c>
      <c r="I39" s="536">
        <f t="shared" si="1"/>
        <v>372000</v>
      </c>
      <c r="M39" s="119"/>
    </row>
    <row r="40" spans="1:13" ht="15.6" x14ac:dyDescent="0.3">
      <c r="A40" s="533" t="s">
        <v>729</v>
      </c>
      <c r="B40" s="535">
        <v>25</v>
      </c>
      <c r="C40" s="535">
        <f>B40*247320</f>
        <v>6183000</v>
      </c>
      <c r="D40" s="535">
        <v>24</v>
      </c>
      <c r="E40" s="535">
        <f>D40*247320</f>
        <v>5935680</v>
      </c>
      <c r="F40" s="537">
        <f t="shared" si="8"/>
        <v>-1</v>
      </c>
      <c r="G40" s="535">
        <f t="shared" si="8"/>
        <v>-247320</v>
      </c>
      <c r="H40" s="535">
        <f t="shared" si="0"/>
        <v>5935680</v>
      </c>
      <c r="I40" s="536">
        <f t="shared" si="1"/>
        <v>-247320</v>
      </c>
      <c r="M40" s="119"/>
    </row>
    <row r="41" spans="1:13" ht="15.6" x14ac:dyDescent="0.3">
      <c r="A41" s="541" t="s">
        <v>730</v>
      </c>
      <c r="B41" s="535">
        <v>12</v>
      </c>
      <c r="C41" s="535">
        <v>4100000</v>
      </c>
      <c r="D41" s="542">
        <v>12</v>
      </c>
      <c r="E41" s="535">
        <v>4100000</v>
      </c>
      <c r="F41" s="537">
        <f t="shared" ref="F41:G43" si="9">D41-B41</f>
        <v>0</v>
      </c>
      <c r="G41" s="535">
        <f t="shared" si="9"/>
        <v>0</v>
      </c>
      <c r="H41" s="535">
        <f t="shared" ref="H41:H47" si="10">E41</f>
        <v>4100000</v>
      </c>
      <c r="I41" s="536">
        <f t="shared" ref="I41:I47" si="11">G41</f>
        <v>0</v>
      </c>
      <c r="M41" s="119"/>
    </row>
    <row r="42" spans="1:13" ht="15.6" x14ac:dyDescent="0.3">
      <c r="A42" s="541" t="s">
        <v>731</v>
      </c>
      <c r="B42" s="535">
        <v>3200</v>
      </c>
      <c r="C42" s="535">
        <f>B42*1800</f>
        <v>5760000</v>
      </c>
      <c r="D42" s="542">
        <v>3200</v>
      </c>
      <c r="E42" s="535">
        <f>D42*1800</f>
        <v>5760000</v>
      </c>
      <c r="F42" s="537">
        <f t="shared" si="9"/>
        <v>0</v>
      </c>
      <c r="G42" s="535">
        <f t="shared" si="9"/>
        <v>0</v>
      </c>
      <c r="H42" s="535">
        <f t="shared" si="10"/>
        <v>5760000</v>
      </c>
      <c r="I42" s="536">
        <f t="shared" si="11"/>
        <v>0</v>
      </c>
      <c r="M42" s="119"/>
    </row>
    <row r="43" spans="1:13" ht="31.2" x14ac:dyDescent="0.3">
      <c r="A43" s="541" t="s">
        <v>732</v>
      </c>
      <c r="B43" s="535">
        <v>12</v>
      </c>
      <c r="C43" s="535">
        <v>3400000</v>
      </c>
      <c r="D43" s="542">
        <v>12</v>
      </c>
      <c r="E43" s="535">
        <v>3400000</v>
      </c>
      <c r="F43" s="537">
        <f t="shared" si="9"/>
        <v>0</v>
      </c>
      <c r="G43" s="535">
        <f t="shared" si="9"/>
        <v>0</v>
      </c>
      <c r="H43" s="535">
        <f t="shared" si="10"/>
        <v>3400000</v>
      </c>
      <c r="I43" s="536">
        <f t="shared" si="11"/>
        <v>0</v>
      </c>
      <c r="M43" s="119"/>
    </row>
    <row r="44" spans="1:13" ht="31.2" x14ac:dyDescent="0.3">
      <c r="A44" s="541" t="s">
        <v>733</v>
      </c>
      <c r="B44" s="535">
        <v>40</v>
      </c>
      <c r="C44" s="535">
        <f>B44*150000</f>
        <v>6000000</v>
      </c>
      <c r="D44" s="542">
        <v>40</v>
      </c>
      <c r="E44" s="535">
        <f>D44*150000</f>
        <v>6000000</v>
      </c>
      <c r="F44" s="537">
        <f t="shared" ref="F44:G46" si="12">D44-B44</f>
        <v>0</v>
      </c>
      <c r="G44" s="535">
        <f t="shared" si="12"/>
        <v>0</v>
      </c>
      <c r="H44" s="535">
        <f t="shared" si="10"/>
        <v>6000000</v>
      </c>
      <c r="I44" s="536">
        <f t="shared" si="11"/>
        <v>0</v>
      </c>
      <c r="M44" s="119"/>
    </row>
    <row r="45" spans="1:13" ht="31.2" x14ac:dyDescent="0.3">
      <c r="A45" s="541" t="s">
        <v>734</v>
      </c>
      <c r="B45" s="535">
        <v>12</v>
      </c>
      <c r="C45" s="535">
        <v>3400000</v>
      </c>
      <c r="D45" s="542">
        <v>12</v>
      </c>
      <c r="E45" s="535">
        <v>3400000</v>
      </c>
      <c r="F45" s="537">
        <f t="shared" si="12"/>
        <v>0</v>
      </c>
      <c r="G45" s="535">
        <f t="shared" si="12"/>
        <v>0</v>
      </c>
      <c r="H45" s="535">
        <f t="shared" si="10"/>
        <v>3400000</v>
      </c>
      <c r="I45" s="536">
        <f t="shared" si="11"/>
        <v>0</v>
      </c>
      <c r="M45" s="119"/>
    </row>
    <row r="46" spans="1:13" ht="31.2" x14ac:dyDescent="0.3">
      <c r="A46" s="541" t="s">
        <v>735</v>
      </c>
      <c r="B46" s="535">
        <v>40</v>
      </c>
      <c r="C46" s="535">
        <f>B46*150000</f>
        <v>6000000</v>
      </c>
      <c r="D46" s="542">
        <v>40</v>
      </c>
      <c r="E46" s="535">
        <f>D46*150000</f>
        <v>6000000</v>
      </c>
      <c r="F46" s="537">
        <f t="shared" si="12"/>
        <v>0</v>
      </c>
      <c r="G46" s="535">
        <f t="shared" si="12"/>
        <v>0</v>
      </c>
      <c r="H46" s="535">
        <f t="shared" si="10"/>
        <v>6000000</v>
      </c>
      <c r="I46" s="536">
        <f t="shared" si="11"/>
        <v>0</v>
      </c>
      <c r="M46" s="119"/>
    </row>
    <row r="47" spans="1:13" ht="31.2" x14ac:dyDescent="0.3">
      <c r="A47" s="541" t="s">
        <v>775</v>
      </c>
      <c r="B47" s="535"/>
      <c r="C47" s="535">
        <v>4155599</v>
      </c>
      <c r="D47" s="542"/>
      <c r="E47" s="535">
        <v>4155599</v>
      </c>
      <c r="F47" s="537">
        <f t="shared" ref="F47" si="13">D47-B47</f>
        <v>0</v>
      </c>
      <c r="G47" s="535">
        <f t="shared" ref="G47" si="14">E47-C47</f>
        <v>0</v>
      </c>
      <c r="H47" s="535">
        <f t="shared" si="10"/>
        <v>4155599</v>
      </c>
      <c r="I47" s="536">
        <f t="shared" si="11"/>
        <v>0</v>
      </c>
      <c r="M47" s="119"/>
    </row>
    <row r="48" spans="1:13" ht="32.4" x14ac:dyDescent="0.35">
      <c r="A48" s="329" t="s">
        <v>736</v>
      </c>
      <c r="B48" s="330"/>
      <c r="C48" s="330">
        <f>SUM(C31:C47)</f>
        <v>118292619</v>
      </c>
      <c r="D48" s="330"/>
      <c r="E48" s="330">
        <f>SUM(E31:E47)</f>
        <v>117274007</v>
      </c>
      <c r="F48" s="332"/>
      <c r="G48" s="330">
        <f>SUM(G31:G47)</f>
        <v>-1018612</v>
      </c>
      <c r="H48" s="330">
        <f>SUM(H31:H47)</f>
        <v>117274007</v>
      </c>
      <c r="I48" s="330">
        <f>SUM(I31:I47)</f>
        <v>-1018612</v>
      </c>
      <c r="M48" s="119"/>
    </row>
    <row r="49" spans="1:13" ht="31.2" x14ac:dyDescent="0.3">
      <c r="A49" s="533" t="s">
        <v>737</v>
      </c>
      <c r="B49" s="535">
        <v>45.25</v>
      </c>
      <c r="C49" s="535">
        <v>128160000</v>
      </c>
      <c r="D49" s="542">
        <v>46</v>
      </c>
      <c r="E49" s="535">
        <v>131008000</v>
      </c>
      <c r="F49" s="537">
        <f>D49-B49</f>
        <v>0.75</v>
      </c>
      <c r="G49" s="535">
        <f>E49-C49</f>
        <v>2848000</v>
      </c>
      <c r="H49" s="535">
        <f>E49</f>
        <v>131008000</v>
      </c>
      <c r="I49" s="536">
        <f>G49</f>
        <v>2848000</v>
      </c>
      <c r="M49" s="119"/>
    </row>
    <row r="50" spans="1:13" ht="31.2" x14ac:dyDescent="0.3">
      <c r="A50" s="533" t="s">
        <v>738</v>
      </c>
      <c r="B50" s="535"/>
      <c r="C50" s="535">
        <v>8465000</v>
      </c>
      <c r="D50" s="542"/>
      <c r="E50" s="535">
        <v>8465000</v>
      </c>
      <c r="F50" s="535"/>
      <c r="G50" s="535">
        <v>0</v>
      </c>
      <c r="H50" s="535">
        <v>8465000</v>
      </c>
      <c r="I50" s="536">
        <f>H50-E50</f>
        <v>0</v>
      </c>
      <c r="M50" s="119"/>
    </row>
    <row r="51" spans="1:13" ht="64.8" x14ac:dyDescent="0.35">
      <c r="A51" s="329" t="s">
        <v>739</v>
      </c>
      <c r="B51" s="330"/>
      <c r="C51" s="330">
        <f>SUM(C49:C50)</f>
        <v>136625000</v>
      </c>
      <c r="D51" s="334"/>
      <c r="E51" s="330">
        <f>SUM(E49:E50)</f>
        <v>139473000</v>
      </c>
      <c r="F51" s="330"/>
      <c r="G51" s="330">
        <f>SUM(G49:G50)</f>
        <v>2848000</v>
      </c>
      <c r="H51" s="330">
        <f>SUM(H49:H50)</f>
        <v>139473000</v>
      </c>
      <c r="I51" s="333">
        <f>SUM(I49:I50)</f>
        <v>2848000</v>
      </c>
      <c r="M51" s="119"/>
    </row>
    <row r="52" spans="1:13" ht="15.6" x14ac:dyDescent="0.3">
      <c r="A52" s="533" t="s">
        <v>740</v>
      </c>
      <c r="B52" s="534">
        <v>31.73</v>
      </c>
      <c r="C52" s="535">
        <f>B52*1900000</f>
        <v>60287000</v>
      </c>
      <c r="D52" s="542">
        <v>30.66</v>
      </c>
      <c r="E52" s="535">
        <f>D52*1900000</f>
        <v>58254000</v>
      </c>
      <c r="F52" s="537">
        <f>D52-B52</f>
        <v>-1.0700000000000003</v>
      </c>
      <c r="G52" s="535">
        <f>E52-C52</f>
        <v>-2033000</v>
      </c>
      <c r="H52" s="535">
        <f t="shared" si="0"/>
        <v>58254000</v>
      </c>
      <c r="I52" s="536">
        <f t="shared" si="1"/>
        <v>-2033000</v>
      </c>
    </row>
    <row r="53" spans="1:13" ht="15.6" x14ac:dyDescent="0.3">
      <c r="A53" s="533" t="s">
        <v>741</v>
      </c>
      <c r="B53" s="535"/>
      <c r="C53" s="535">
        <v>64329277</v>
      </c>
      <c r="D53" s="542"/>
      <c r="E53" s="535">
        <v>64329277</v>
      </c>
      <c r="F53" s="535"/>
      <c r="G53" s="535">
        <v>0</v>
      </c>
      <c r="H53" s="535">
        <f>E53</f>
        <v>64329277</v>
      </c>
      <c r="I53" s="536">
        <v>0</v>
      </c>
    </row>
    <row r="54" spans="1:13" s="224" customFormat="1" ht="16.2" x14ac:dyDescent="0.35">
      <c r="A54" s="331" t="s">
        <v>743</v>
      </c>
      <c r="B54" s="330"/>
      <c r="C54" s="330">
        <f>SUM(C52:C53)</f>
        <v>124616277</v>
      </c>
      <c r="D54" s="330"/>
      <c r="E54" s="330">
        <f>SUM(E52:E53)</f>
        <v>122583277</v>
      </c>
      <c r="F54" s="332"/>
      <c r="G54" s="330">
        <f>SUM(G52:G53)</f>
        <v>-2033000</v>
      </c>
      <c r="H54" s="330">
        <f>SUM(H52:H53)</f>
        <v>122583277</v>
      </c>
      <c r="I54" s="330">
        <f>SUM(I52:I53)</f>
        <v>-2033000</v>
      </c>
      <c r="J54" s="335"/>
      <c r="K54" s="335"/>
      <c r="L54" s="335"/>
    </row>
    <row r="55" spans="1:13" s="224" customFormat="1" ht="31.2" x14ac:dyDescent="0.3">
      <c r="A55" s="533" t="s">
        <v>742</v>
      </c>
      <c r="B55" s="535">
        <v>3150</v>
      </c>
      <c r="C55" s="535">
        <f>B55*542</f>
        <v>1707300</v>
      </c>
      <c r="D55" s="542">
        <v>3114</v>
      </c>
      <c r="E55" s="535">
        <f>D55*542</f>
        <v>1687788</v>
      </c>
      <c r="F55" s="537">
        <f>D55-B55</f>
        <v>-36</v>
      </c>
      <c r="G55" s="535">
        <f>E55-C55</f>
        <v>-19512</v>
      </c>
      <c r="H55" s="535">
        <v>1687788</v>
      </c>
      <c r="I55" s="536">
        <f>H55-C55</f>
        <v>-19512</v>
      </c>
      <c r="J55" s="335"/>
      <c r="K55" s="335"/>
      <c r="L55" s="335"/>
    </row>
    <row r="56" spans="1:13" s="224" customFormat="1" ht="32.4" x14ac:dyDescent="0.35">
      <c r="A56" s="331" t="s">
        <v>776</v>
      </c>
      <c r="B56" s="330"/>
      <c r="C56" s="330">
        <f>SUM(C55)</f>
        <v>1707300</v>
      </c>
      <c r="D56" s="330"/>
      <c r="E56" s="330">
        <f>SUM(E55)</f>
        <v>1687788</v>
      </c>
      <c r="F56" s="332"/>
      <c r="G56" s="330">
        <f t="shared" ref="G56:I56" si="15">SUM(G55)</f>
        <v>-19512</v>
      </c>
      <c r="H56" s="330">
        <f t="shared" si="15"/>
        <v>1687788</v>
      </c>
      <c r="I56" s="330">
        <f t="shared" si="15"/>
        <v>-19512</v>
      </c>
      <c r="J56" s="335"/>
      <c r="K56" s="335"/>
      <c r="L56" s="335"/>
    </row>
    <row r="57" spans="1:13" ht="31.2" x14ac:dyDescent="0.3">
      <c r="A57" s="533" t="s">
        <v>777</v>
      </c>
      <c r="B57" s="537">
        <v>11.3</v>
      </c>
      <c r="C57" s="535">
        <f>B57*2993000</f>
        <v>33820900</v>
      </c>
      <c r="D57" s="537">
        <v>11.5</v>
      </c>
      <c r="E57" s="535">
        <f>D57*2993000</f>
        <v>34419500</v>
      </c>
      <c r="F57" s="537">
        <f>D57-B57</f>
        <v>0.19999999999999929</v>
      </c>
      <c r="G57" s="535">
        <f>E57-C57</f>
        <v>598600</v>
      </c>
      <c r="H57" s="535">
        <f>E57</f>
        <v>34419500</v>
      </c>
      <c r="I57" s="536">
        <f>G57</f>
        <v>598600</v>
      </c>
      <c r="M57" s="119"/>
    </row>
    <row r="58" spans="1:13" ht="15.6" x14ac:dyDescent="0.3">
      <c r="A58" s="533" t="s">
        <v>778</v>
      </c>
      <c r="B58" s="535"/>
      <c r="C58" s="535">
        <v>303000</v>
      </c>
      <c r="D58" s="535"/>
      <c r="E58" s="535">
        <v>303000</v>
      </c>
      <c r="F58" s="537">
        <f>D58-B58</f>
        <v>0</v>
      </c>
      <c r="G58" s="535">
        <f>E58-C58</f>
        <v>0</v>
      </c>
      <c r="H58" s="535">
        <f>E58</f>
        <v>303000</v>
      </c>
      <c r="I58" s="536">
        <f>G58</f>
        <v>0</v>
      </c>
      <c r="M58" s="119"/>
    </row>
    <row r="59" spans="1:13" ht="16.2" x14ac:dyDescent="0.35">
      <c r="A59" s="331" t="s">
        <v>779</v>
      </c>
      <c r="B59" s="535"/>
      <c r="C59" s="330">
        <f>SUM(C57:C58)</f>
        <v>34123900</v>
      </c>
      <c r="D59" s="535"/>
      <c r="E59" s="330">
        <f>SUM(E57:E58)</f>
        <v>34722500</v>
      </c>
      <c r="F59" s="537"/>
      <c r="G59" s="330">
        <f>SUM(G57:G58)</f>
        <v>598600</v>
      </c>
      <c r="H59" s="330">
        <f>SUM(H57:H58)</f>
        <v>34722500</v>
      </c>
      <c r="I59" s="330">
        <f>SUM(I57:I58)</f>
        <v>598600</v>
      </c>
      <c r="M59" s="119"/>
    </row>
    <row r="60" spans="1:13" s="224" customFormat="1" ht="48.6" x14ac:dyDescent="0.35">
      <c r="A60" s="331" t="s">
        <v>744</v>
      </c>
      <c r="B60" s="330"/>
      <c r="C60" s="330">
        <f>C30+C48+C51+C54+C56+C59</f>
        <v>477859096</v>
      </c>
      <c r="D60" s="330"/>
      <c r="E60" s="330">
        <f>E30+E48+E51+E54+E56+E59</f>
        <v>478234572</v>
      </c>
      <c r="F60" s="332"/>
      <c r="G60" s="330">
        <f>G30+G48+G51+G54+G56+G59</f>
        <v>375476</v>
      </c>
      <c r="H60" s="330">
        <f>H30+H48+H51+H54+H56+H59</f>
        <v>478234572</v>
      </c>
      <c r="I60" s="330">
        <f>I30+I48+I51+I54+I56+I59</f>
        <v>375476</v>
      </c>
      <c r="J60" s="335"/>
      <c r="K60" s="335"/>
      <c r="L60" s="335"/>
    </row>
    <row r="61" spans="1:13" ht="15.6" x14ac:dyDescent="0.3">
      <c r="A61" s="336" t="s">
        <v>154</v>
      </c>
      <c r="B61" s="337"/>
      <c r="C61" s="337">
        <f>C20+C29+C60</f>
        <v>1039778934</v>
      </c>
      <c r="D61" s="337"/>
      <c r="E61" s="337">
        <f>E20+E29+E60</f>
        <v>1042121143</v>
      </c>
      <c r="F61" s="337"/>
      <c r="G61" s="337">
        <f>G20+G29+G60</f>
        <v>2349809</v>
      </c>
      <c r="H61" s="337">
        <f>H20+H29+H60</f>
        <v>1042121143</v>
      </c>
      <c r="I61" s="337">
        <f>I20+I29+I60</f>
        <v>2342209</v>
      </c>
    </row>
  </sheetData>
  <mergeCells count="5">
    <mergeCell ref="A3:I3"/>
    <mergeCell ref="B5:C5"/>
    <mergeCell ref="D5:E5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view="pageBreakPreview" zoomScaleNormal="100" zoomScaleSheetLayoutView="100" workbookViewId="0">
      <selection activeCell="E2" sqref="E2"/>
    </sheetView>
  </sheetViews>
  <sheetFormatPr defaultRowHeight="15.6" x14ac:dyDescent="0.3"/>
  <cols>
    <col min="1" max="1" width="78.6640625" style="338" customWidth="1"/>
    <col min="2" max="2" width="14.6640625" style="338" customWidth="1"/>
    <col min="3" max="3" width="15.6640625" style="338" customWidth="1"/>
    <col min="4" max="4" width="19.33203125" style="338" customWidth="1"/>
    <col min="5" max="5" width="12" style="338" customWidth="1"/>
    <col min="6" max="256" width="9.109375" style="122"/>
    <col min="257" max="257" width="78.6640625" style="122" customWidth="1"/>
    <col min="258" max="258" width="14.6640625" style="122" customWidth="1"/>
    <col min="259" max="259" width="15.6640625" style="122" customWidth="1"/>
    <col min="260" max="260" width="19.33203125" style="122" customWidth="1"/>
    <col min="261" max="261" width="12" style="122" customWidth="1"/>
    <col min="262" max="512" width="9.109375" style="122"/>
    <col min="513" max="513" width="78.6640625" style="122" customWidth="1"/>
    <col min="514" max="514" width="14.6640625" style="122" customWidth="1"/>
    <col min="515" max="515" width="15.6640625" style="122" customWidth="1"/>
    <col min="516" max="516" width="19.33203125" style="122" customWidth="1"/>
    <col min="517" max="517" width="12" style="122" customWidth="1"/>
    <col min="518" max="768" width="9.109375" style="122"/>
    <col min="769" max="769" width="78.6640625" style="122" customWidth="1"/>
    <col min="770" max="770" width="14.6640625" style="122" customWidth="1"/>
    <col min="771" max="771" width="15.6640625" style="122" customWidth="1"/>
    <col min="772" max="772" width="19.33203125" style="122" customWidth="1"/>
    <col min="773" max="773" width="12" style="122" customWidth="1"/>
    <col min="774" max="1024" width="9.109375" style="122"/>
    <col min="1025" max="1025" width="78.6640625" style="122" customWidth="1"/>
    <col min="1026" max="1026" width="14.6640625" style="122" customWidth="1"/>
    <col min="1027" max="1027" width="15.6640625" style="122" customWidth="1"/>
    <col min="1028" max="1028" width="19.33203125" style="122" customWidth="1"/>
    <col min="1029" max="1029" width="12" style="122" customWidth="1"/>
    <col min="1030" max="1280" width="9.109375" style="122"/>
    <col min="1281" max="1281" width="78.6640625" style="122" customWidth="1"/>
    <col min="1282" max="1282" width="14.6640625" style="122" customWidth="1"/>
    <col min="1283" max="1283" width="15.6640625" style="122" customWidth="1"/>
    <col min="1284" max="1284" width="19.33203125" style="122" customWidth="1"/>
    <col min="1285" max="1285" width="12" style="122" customWidth="1"/>
    <col min="1286" max="1536" width="9.109375" style="122"/>
    <col min="1537" max="1537" width="78.6640625" style="122" customWidth="1"/>
    <col min="1538" max="1538" width="14.6640625" style="122" customWidth="1"/>
    <col min="1539" max="1539" width="15.6640625" style="122" customWidth="1"/>
    <col min="1540" max="1540" width="19.33203125" style="122" customWidth="1"/>
    <col min="1541" max="1541" width="12" style="122" customWidth="1"/>
    <col min="1542" max="1792" width="9.109375" style="122"/>
    <col min="1793" max="1793" width="78.6640625" style="122" customWidth="1"/>
    <col min="1794" max="1794" width="14.6640625" style="122" customWidth="1"/>
    <col min="1795" max="1795" width="15.6640625" style="122" customWidth="1"/>
    <col min="1796" max="1796" width="19.33203125" style="122" customWidth="1"/>
    <col min="1797" max="1797" width="12" style="122" customWidth="1"/>
    <col min="1798" max="2048" width="9.109375" style="122"/>
    <col min="2049" max="2049" width="78.6640625" style="122" customWidth="1"/>
    <col min="2050" max="2050" width="14.6640625" style="122" customWidth="1"/>
    <col min="2051" max="2051" width="15.6640625" style="122" customWidth="1"/>
    <col min="2052" max="2052" width="19.33203125" style="122" customWidth="1"/>
    <col min="2053" max="2053" width="12" style="122" customWidth="1"/>
    <col min="2054" max="2304" width="9.109375" style="122"/>
    <col min="2305" max="2305" width="78.6640625" style="122" customWidth="1"/>
    <col min="2306" max="2306" width="14.6640625" style="122" customWidth="1"/>
    <col min="2307" max="2307" width="15.6640625" style="122" customWidth="1"/>
    <col min="2308" max="2308" width="19.33203125" style="122" customWidth="1"/>
    <col min="2309" max="2309" width="12" style="122" customWidth="1"/>
    <col min="2310" max="2560" width="9.109375" style="122"/>
    <col min="2561" max="2561" width="78.6640625" style="122" customWidth="1"/>
    <col min="2562" max="2562" width="14.6640625" style="122" customWidth="1"/>
    <col min="2563" max="2563" width="15.6640625" style="122" customWidth="1"/>
    <col min="2564" max="2564" width="19.33203125" style="122" customWidth="1"/>
    <col min="2565" max="2565" width="12" style="122" customWidth="1"/>
    <col min="2566" max="2816" width="9.109375" style="122"/>
    <col min="2817" max="2817" width="78.6640625" style="122" customWidth="1"/>
    <col min="2818" max="2818" width="14.6640625" style="122" customWidth="1"/>
    <col min="2819" max="2819" width="15.6640625" style="122" customWidth="1"/>
    <col min="2820" max="2820" width="19.33203125" style="122" customWidth="1"/>
    <col min="2821" max="2821" width="12" style="122" customWidth="1"/>
    <col min="2822" max="3072" width="9.109375" style="122"/>
    <col min="3073" max="3073" width="78.6640625" style="122" customWidth="1"/>
    <col min="3074" max="3074" width="14.6640625" style="122" customWidth="1"/>
    <col min="3075" max="3075" width="15.6640625" style="122" customWidth="1"/>
    <col min="3076" max="3076" width="19.33203125" style="122" customWidth="1"/>
    <col min="3077" max="3077" width="12" style="122" customWidth="1"/>
    <col min="3078" max="3328" width="9.109375" style="122"/>
    <col min="3329" max="3329" width="78.6640625" style="122" customWidth="1"/>
    <col min="3330" max="3330" width="14.6640625" style="122" customWidth="1"/>
    <col min="3331" max="3331" width="15.6640625" style="122" customWidth="1"/>
    <col min="3332" max="3332" width="19.33203125" style="122" customWidth="1"/>
    <col min="3333" max="3333" width="12" style="122" customWidth="1"/>
    <col min="3334" max="3584" width="9.109375" style="122"/>
    <col min="3585" max="3585" width="78.6640625" style="122" customWidth="1"/>
    <col min="3586" max="3586" width="14.6640625" style="122" customWidth="1"/>
    <col min="3587" max="3587" width="15.6640625" style="122" customWidth="1"/>
    <col min="3588" max="3588" width="19.33203125" style="122" customWidth="1"/>
    <col min="3589" max="3589" width="12" style="122" customWidth="1"/>
    <col min="3590" max="3840" width="9.109375" style="122"/>
    <col min="3841" max="3841" width="78.6640625" style="122" customWidth="1"/>
    <col min="3842" max="3842" width="14.6640625" style="122" customWidth="1"/>
    <col min="3843" max="3843" width="15.6640625" style="122" customWidth="1"/>
    <col min="3844" max="3844" width="19.33203125" style="122" customWidth="1"/>
    <col min="3845" max="3845" width="12" style="122" customWidth="1"/>
    <col min="3846" max="4096" width="9.109375" style="122"/>
    <col min="4097" max="4097" width="78.6640625" style="122" customWidth="1"/>
    <col min="4098" max="4098" width="14.6640625" style="122" customWidth="1"/>
    <col min="4099" max="4099" width="15.6640625" style="122" customWidth="1"/>
    <col min="4100" max="4100" width="19.33203125" style="122" customWidth="1"/>
    <col min="4101" max="4101" width="12" style="122" customWidth="1"/>
    <col min="4102" max="4352" width="9.109375" style="122"/>
    <col min="4353" max="4353" width="78.6640625" style="122" customWidth="1"/>
    <col min="4354" max="4354" width="14.6640625" style="122" customWidth="1"/>
    <col min="4355" max="4355" width="15.6640625" style="122" customWidth="1"/>
    <col min="4356" max="4356" width="19.33203125" style="122" customWidth="1"/>
    <col min="4357" max="4357" width="12" style="122" customWidth="1"/>
    <col min="4358" max="4608" width="9.109375" style="122"/>
    <col min="4609" max="4609" width="78.6640625" style="122" customWidth="1"/>
    <col min="4610" max="4610" width="14.6640625" style="122" customWidth="1"/>
    <col min="4611" max="4611" width="15.6640625" style="122" customWidth="1"/>
    <col min="4612" max="4612" width="19.33203125" style="122" customWidth="1"/>
    <col min="4613" max="4613" width="12" style="122" customWidth="1"/>
    <col min="4614" max="4864" width="9.109375" style="122"/>
    <col min="4865" max="4865" width="78.6640625" style="122" customWidth="1"/>
    <col min="4866" max="4866" width="14.6640625" style="122" customWidth="1"/>
    <col min="4867" max="4867" width="15.6640625" style="122" customWidth="1"/>
    <col min="4868" max="4868" width="19.33203125" style="122" customWidth="1"/>
    <col min="4869" max="4869" width="12" style="122" customWidth="1"/>
    <col min="4870" max="5120" width="9.109375" style="122"/>
    <col min="5121" max="5121" width="78.6640625" style="122" customWidth="1"/>
    <col min="5122" max="5122" width="14.6640625" style="122" customWidth="1"/>
    <col min="5123" max="5123" width="15.6640625" style="122" customWidth="1"/>
    <col min="5124" max="5124" width="19.33203125" style="122" customWidth="1"/>
    <col min="5125" max="5125" width="12" style="122" customWidth="1"/>
    <col min="5126" max="5376" width="9.109375" style="122"/>
    <col min="5377" max="5377" width="78.6640625" style="122" customWidth="1"/>
    <col min="5378" max="5378" width="14.6640625" style="122" customWidth="1"/>
    <col min="5379" max="5379" width="15.6640625" style="122" customWidth="1"/>
    <col min="5380" max="5380" width="19.33203125" style="122" customWidth="1"/>
    <col min="5381" max="5381" width="12" style="122" customWidth="1"/>
    <col min="5382" max="5632" width="9.109375" style="122"/>
    <col min="5633" max="5633" width="78.6640625" style="122" customWidth="1"/>
    <col min="5634" max="5634" width="14.6640625" style="122" customWidth="1"/>
    <col min="5635" max="5635" width="15.6640625" style="122" customWidth="1"/>
    <col min="5636" max="5636" width="19.33203125" style="122" customWidth="1"/>
    <col min="5637" max="5637" width="12" style="122" customWidth="1"/>
    <col min="5638" max="5888" width="9.109375" style="122"/>
    <col min="5889" max="5889" width="78.6640625" style="122" customWidth="1"/>
    <col min="5890" max="5890" width="14.6640625" style="122" customWidth="1"/>
    <col min="5891" max="5891" width="15.6640625" style="122" customWidth="1"/>
    <col min="5892" max="5892" width="19.33203125" style="122" customWidth="1"/>
    <col min="5893" max="5893" width="12" style="122" customWidth="1"/>
    <col min="5894" max="6144" width="9.109375" style="122"/>
    <col min="6145" max="6145" width="78.6640625" style="122" customWidth="1"/>
    <col min="6146" max="6146" width="14.6640625" style="122" customWidth="1"/>
    <col min="6147" max="6147" width="15.6640625" style="122" customWidth="1"/>
    <col min="6148" max="6148" width="19.33203125" style="122" customWidth="1"/>
    <col min="6149" max="6149" width="12" style="122" customWidth="1"/>
    <col min="6150" max="6400" width="9.109375" style="122"/>
    <col min="6401" max="6401" width="78.6640625" style="122" customWidth="1"/>
    <col min="6402" max="6402" width="14.6640625" style="122" customWidth="1"/>
    <col min="6403" max="6403" width="15.6640625" style="122" customWidth="1"/>
    <col min="6404" max="6404" width="19.33203125" style="122" customWidth="1"/>
    <col min="6405" max="6405" width="12" style="122" customWidth="1"/>
    <col min="6406" max="6656" width="9.109375" style="122"/>
    <col min="6657" max="6657" width="78.6640625" style="122" customWidth="1"/>
    <col min="6658" max="6658" width="14.6640625" style="122" customWidth="1"/>
    <col min="6659" max="6659" width="15.6640625" style="122" customWidth="1"/>
    <col min="6660" max="6660" width="19.33203125" style="122" customWidth="1"/>
    <col min="6661" max="6661" width="12" style="122" customWidth="1"/>
    <col min="6662" max="6912" width="9.109375" style="122"/>
    <col min="6913" max="6913" width="78.6640625" style="122" customWidth="1"/>
    <col min="6914" max="6914" width="14.6640625" style="122" customWidth="1"/>
    <col min="6915" max="6915" width="15.6640625" style="122" customWidth="1"/>
    <col min="6916" max="6916" width="19.33203125" style="122" customWidth="1"/>
    <col min="6917" max="6917" width="12" style="122" customWidth="1"/>
    <col min="6918" max="7168" width="9.109375" style="122"/>
    <col min="7169" max="7169" width="78.6640625" style="122" customWidth="1"/>
    <col min="7170" max="7170" width="14.6640625" style="122" customWidth="1"/>
    <col min="7171" max="7171" width="15.6640625" style="122" customWidth="1"/>
    <col min="7172" max="7172" width="19.33203125" style="122" customWidth="1"/>
    <col min="7173" max="7173" width="12" style="122" customWidth="1"/>
    <col min="7174" max="7424" width="9.109375" style="122"/>
    <col min="7425" max="7425" width="78.6640625" style="122" customWidth="1"/>
    <col min="7426" max="7426" width="14.6640625" style="122" customWidth="1"/>
    <col min="7427" max="7427" width="15.6640625" style="122" customWidth="1"/>
    <col min="7428" max="7428" width="19.33203125" style="122" customWidth="1"/>
    <col min="7429" max="7429" width="12" style="122" customWidth="1"/>
    <col min="7430" max="7680" width="9.109375" style="122"/>
    <col min="7681" max="7681" width="78.6640625" style="122" customWidth="1"/>
    <col min="7682" max="7682" width="14.6640625" style="122" customWidth="1"/>
    <col min="7683" max="7683" width="15.6640625" style="122" customWidth="1"/>
    <col min="7684" max="7684" width="19.33203125" style="122" customWidth="1"/>
    <col min="7685" max="7685" width="12" style="122" customWidth="1"/>
    <col min="7686" max="7936" width="9.109375" style="122"/>
    <col min="7937" max="7937" width="78.6640625" style="122" customWidth="1"/>
    <col min="7938" max="7938" width="14.6640625" style="122" customWidth="1"/>
    <col min="7939" max="7939" width="15.6640625" style="122" customWidth="1"/>
    <col min="7940" max="7940" width="19.33203125" style="122" customWidth="1"/>
    <col min="7941" max="7941" width="12" style="122" customWidth="1"/>
    <col min="7942" max="8192" width="9.109375" style="122"/>
    <col min="8193" max="8193" width="78.6640625" style="122" customWidth="1"/>
    <col min="8194" max="8194" width="14.6640625" style="122" customWidth="1"/>
    <col min="8195" max="8195" width="15.6640625" style="122" customWidth="1"/>
    <col min="8196" max="8196" width="19.33203125" style="122" customWidth="1"/>
    <col min="8197" max="8197" width="12" style="122" customWidth="1"/>
    <col min="8198" max="8448" width="9.109375" style="122"/>
    <col min="8449" max="8449" width="78.6640625" style="122" customWidth="1"/>
    <col min="8450" max="8450" width="14.6640625" style="122" customWidth="1"/>
    <col min="8451" max="8451" width="15.6640625" style="122" customWidth="1"/>
    <col min="8452" max="8452" width="19.33203125" style="122" customWidth="1"/>
    <col min="8453" max="8453" width="12" style="122" customWidth="1"/>
    <col min="8454" max="8704" width="9.109375" style="122"/>
    <col min="8705" max="8705" width="78.6640625" style="122" customWidth="1"/>
    <col min="8706" max="8706" width="14.6640625" style="122" customWidth="1"/>
    <col min="8707" max="8707" width="15.6640625" style="122" customWidth="1"/>
    <col min="8708" max="8708" width="19.33203125" style="122" customWidth="1"/>
    <col min="8709" max="8709" width="12" style="122" customWidth="1"/>
    <col min="8710" max="8960" width="9.109375" style="122"/>
    <col min="8961" max="8961" width="78.6640625" style="122" customWidth="1"/>
    <col min="8962" max="8962" width="14.6640625" style="122" customWidth="1"/>
    <col min="8963" max="8963" width="15.6640625" style="122" customWidth="1"/>
    <col min="8964" max="8964" width="19.33203125" style="122" customWidth="1"/>
    <col min="8965" max="8965" width="12" style="122" customWidth="1"/>
    <col min="8966" max="9216" width="9.109375" style="122"/>
    <col min="9217" max="9217" width="78.6640625" style="122" customWidth="1"/>
    <col min="9218" max="9218" width="14.6640625" style="122" customWidth="1"/>
    <col min="9219" max="9219" width="15.6640625" style="122" customWidth="1"/>
    <col min="9220" max="9220" width="19.33203125" style="122" customWidth="1"/>
    <col min="9221" max="9221" width="12" style="122" customWidth="1"/>
    <col min="9222" max="9472" width="9.109375" style="122"/>
    <col min="9473" max="9473" width="78.6640625" style="122" customWidth="1"/>
    <col min="9474" max="9474" width="14.6640625" style="122" customWidth="1"/>
    <col min="9475" max="9475" width="15.6640625" style="122" customWidth="1"/>
    <col min="9476" max="9476" width="19.33203125" style="122" customWidth="1"/>
    <col min="9477" max="9477" width="12" style="122" customWidth="1"/>
    <col min="9478" max="9728" width="9.109375" style="122"/>
    <col min="9729" max="9729" width="78.6640625" style="122" customWidth="1"/>
    <col min="9730" max="9730" width="14.6640625" style="122" customWidth="1"/>
    <col min="9731" max="9731" width="15.6640625" style="122" customWidth="1"/>
    <col min="9732" max="9732" width="19.33203125" style="122" customWidth="1"/>
    <col min="9733" max="9733" width="12" style="122" customWidth="1"/>
    <col min="9734" max="9984" width="9.109375" style="122"/>
    <col min="9985" max="9985" width="78.6640625" style="122" customWidth="1"/>
    <col min="9986" max="9986" width="14.6640625" style="122" customWidth="1"/>
    <col min="9987" max="9987" width="15.6640625" style="122" customWidth="1"/>
    <col min="9988" max="9988" width="19.33203125" style="122" customWidth="1"/>
    <col min="9989" max="9989" width="12" style="122" customWidth="1"/>
    <col min="9990" max="10240" width="9.109375" style="122"/>
    <col min="10241" max="10241" width="78.6640625" style="122" customWidth="1"/>
    <col min="10242" max="10242" width="14.6640625" style="122" customWidth="1"/>
    <col min="10243" max="10243" width="15.6640625" style="122" customWidth="1"/>
    <col min="10244" max="10244" width="19.33203125" style="122" customWidth="1"/>
    <col min="10245" max="10245" width="12" style="122" customWidth="1"/>
    <col min="10246" max="10496" width="9.109375" style="122"/>
    <col min="10497" max="10497" width="78.6640625" style="122" customWidth="1"/>
    <col min="10498" max="10498" width="14.6640625" style="122" customWidth="1"/>
    <col min="10499" max="10499" width="15.6640625" style="122" customWidth="1"/>
    <col min="10500" max="10500" width="19.33203125" style="122" customWidth="1"/>
    <col min="10501" max="10501" width="12" style="122" customWidth="1"/>
    <col min="10502" max="10752" width="9.109375" style="122"/>
    <col min="10753" max="10753" width="78.6640625" style="122" customWidth="1"/>
    <col min="10754" max="10754" width="14.6640625" style="122" customWidth="1"/>
    <col min="10755" max="10755" width="15.6640625" style="122" customWidth="1"/>
    <col min="10756" max="10756" width="19.33203125" style="122" customWidth="1"/>
    <col min="10757" max="10757" width="12" style="122" customWidth="1"/>
    <col min="10758" max="11008" width="9.109375" style="122"/>
    <col min="11009" max="11009" width="78.6640625" style="122" customWidth="1"/>
    <col min="11010" max="11010" width="14.6640625" style="122" customWidth="1"/>
    <col min="11011" max="11011" width="15.6640625" style="122" customWidth="1"/>
    <col min="11012" max="11012" width="19.33203125" style="122" customWidth="1"/>
    <col min="11013" max="11013" width="12" style="122" customWidth="1"/>
    <col min="11014" max="11264" width="9.109375" style="122"/>
    <col min="11265" max="11265" width="78.6640625" style="122" customWidth="1"/>
    <col min="11266" max="11266" width="14.6640625" style="122" customWidth="1"/>
    <col min="11267" max="11267" width="15.6640625" style="122" customWidth="1"/>
    <col min="11268" max="11268" width="19.33203125" style="122" customWidth="1"/>
    <col min="11269" max="11269" width="12" style="122" customWidth="1"/>
    <col min="11270" max="11520" width="9.109375" style="122"/>
    <col min="11521" max="11521" width="78.6640625" style="122" customWidth="1"/>
    <col min="11522" max="11522" width="14.6640625" style="122" customWidth="1"/>
    <col min="11523" max="11523" width="15.6640625" style="122" customWidth="1"/>
    <col min="11524" max="11524" width="19.33203125" style="122" customWidth="1"/>
    <col min="11525" max="11525" width="12" style="122" customWidth="1"/>
    <col min="11526" max="11776" width="9.109375" style="122"/>
    <col min="11777" max="11777" width="78.6640625" style="122" customWidth="1"/>
    <col min="11778" max="11778" width="14.6640625" style="122" customWidth="1"/>
    <col min="11779" max="11779" width="15.6640625" style="122" customWidth="1"/>
    <col min="11780" max="11780" width="19.33203125" style="122" customWidth="1"/>
    <col min="11781" max="11781" width="12" style="122" customWidth="1"/>
    <col min="11782" max="12032" width="9.109375" style="122"/>
    <col min="12033" max="12033" width="78.6640625" style="122" customWidth="1"/>
    <col min="12034" max="12034" width="14.6640625" style="122" customWidth="1"/>
    <col min="12035" max="12035" width="15.6640625" style="122" customWidth="1"/>
    <col min="12036" max="12036" width="19.33203125" style="122" customWidth="1"/>
    <col min="12037" max="12037" width="12" style="122" customWidth="1"/>
    <col min="12038" max="12288" width="9.109375" style="122"/>
    <col min="12289" max="12289" width="78.6640625" style="122" customWidth="1"/>
    <col min="12290" max="12290" width="14.6640625" style="122" customWidth="1"/>
    <col min="12291" max="12291" width="15.6640625" style="122" customWidth="1"/>
    <col min="12292" max="12292" width="19.33203125" style="122" customWidth="1"/>
    <col min="12293" max="12293" width="12" style="122" customWidth="1"/>
    <col min="12294" max="12544" width="9.109375" style="122"/>
    <col min="12545" max="12545" width="78.6640625" style="122" customWidth="1"/>
    <col min="12546" max="12546" width="14.6640625" style="122" customWidth="1"/>
    <col min="12547" max="12547" width="15.6640625" style="122" customWidth="1"/>
    <col min="12548" max="12548" width="19.33203125" style="122" customWidth="1"/>
    <col min="12549" max="12549" width="12" style="122" customWidth="1"/>
    <col min="12550" max="12800" width="9.109375" style="122"/>
    <col min="12801" max="12801" width="78.6640625" style="122" customWidth="1"/>
    <col min="12802" max="12802" width="14.6640625" style="122" customWidth="1"/>
    <col min="12803" max="12803" width="15.6640625" style="122" customWidth="1"/>
    <col min="12804" max="12804" width="19.33203125" style="122" customWidth="1"/>
    <col min="12805" max="12805" width="12" style="122" customWidth="1"/>
    <col min="12806" max="13056" width="9.109375" style="122"/>
    <col min="13057" max="13057" width="78.6640625" style="122" customWidth="1"/>
    <col min="13058" max="13058" width="14.6640625" style="122" customWidth="1"/>
    <col min="13059" max="13059" width="15.6640625" style="122" customWidth="1"/>
    <col min="13060" max="13060" width="19.33203125" style="122" customWidth="1"/>
    <col min="13061" max="13061" width="12" style="122" customWidth="1"/>
    <col min="13062" max="13312" width="9.109375" style="122"/>
    <col min="13313" max="13313" width="78.6640625" style="122" customWidth="1"/>
    <col min="13314" max="13314" width="14.6640625" style="122" customWidth="1"/>
    <col min="13315" max="13315" width="15.6640625" style="122" customWidth="1"/>
    <col min="13316" max="13316" width="19.33203125" style="122" customWidth="1"/>
    <col min="13317" max="13317" width="12" style="122" customWidth="1"/>
    <col min="13318" max="13568" width="9.109375" style="122"/>
    <col min="13569" max="13569" width="78.6640625" style="122" customWidth="1"/>
    <col min="13570" max="13570" width="14.6640625" style="122" customWidth="1"/>
    <col min="13571" max="13571" width="15.6640625" style="122" customWidth="1"/>
    <col min="13572" max="13572" width="19.33203125" style="122" customWidth="1"/>
    <col min="13573" max="13573" width="12" style="122" customWidth="1"/>
    <col min="13574" max="13824" width="9.109375" style="122"/>
    <col min="13825" max="13825" width="78.6640625" style="122" customWidth="1"/>
    <col min="13826" max="13826" width="14.6640625" style="122" customWidth="1"/>
    <col min="13827" max="13827" width="15.6640625" style="122" customWidth="1"/>
    <col min="13828" max="13828" width="19.33203125" style="122" customWidth="1"/>
    <col min="13829" max="13829" width="12" style="122" customWidth="1"/>
    <col min="13830" max="14080" width="9.109375" style="122"/>
    <col min="14081" max="14081" width="78.6640625" style="122" customWidth="1"/>
    <col min="14082" max="14082" width="14.6640625" style="122" customWidth="1"/>
    <col min="14083" max="14083" width="15.6640625" style="122" customWidth="1"/>
    <col min="14084" max="14084" width="19.33203125" style="122" customWidth="1"/>
    <col min="14085" max="14085" width="12" style="122" customWidth="1"/>
    <col min="14086" max="14336" width="9.109375" style="122"/>
    <col min="14337" max="14337" width="78.6640625" style="122" customWidth="1"/>
    <col min="14338" max="14338" width="14.6640625" style="122" customWidth="1"/>
    <col min="14339" max="14339" width="15.6640625" style="122" customWidth="1"/>
    <col min="14340" max="14340" width="19.33203125" style="122" customWidth="1"/>
    <col min="14341" max="14341" width="12" style="122" customWidth="1"/>
    <col min="14342" max="14592" width="9.109375" style="122"/>
    <col min="14593" max="14593" width="78.6640625" style="122" customWidth="1"/>
    <col min="14594" max="14594" width="14.6640625" style="122" customWidth="1"/>
    <col min="14595" max="14595" width="15.6640625" style="122" customWidth="1"/>
    <col min="14596" max="14596" width="19.33203125" style="122" customWidth="1"/>
    <col min="14597" max="14597" width="12" style="122" customWidth="1"/>
    <col min="14598" max="14848" width="9.109375" style="122"/>
    <col min="14849" max="14849" width="78.6640625" style="122" customWidth="1"/>
    <col min="14850" max="14850" width="14.6640625" style="122" customWidth="1"/>
    <col min="14851" max="14851" width="15.6640625" style="122" customWidth="1"/>
    <col min="14852" max="14852" width="19.33203125" style="122" customWidth="1"/>
    <col min="14853" max="14853" width="12" style="122" customWidth="1"/>
    <col min="14854" max="15104" width="9.109375" style="122"/>
    <col min="15105" max="15105" width="78.6640625" style="122" customWidth="1"/>
    <col min="15106" max="15106" width="14.6640625" style="122" customWidth="1"/>
    <col min="15107" max="15107" width="15.6640625" style="122" customWidth="1"/>
    <col min="15108" max="15108" width="19.33203125" style="122" customWidth="1"/>
    <col min="15109" max="15109" width="12" style="122" customWidth="1"/>
    <col min="15110" max="15360" width="9.109375" style="122"/>
    <col min="15361" max="15361" width="78.6640625" style="122" customWidth="1"/>
    <col min="15362" max="15362" width="14.6640625" style="122" customWidth="1"/>
    <col min="15363" max="15363" width="15.6640625" style="122" customWidth="1"/>
    <col min="15364" max="15364" width="19.33203125" style="122" customWidth="1"/>
    <col min="15365" max="15365" width="12" style="122" customWidth="1"/>
    <col min="15366" max="15616" width="9.109375" style="122"/>
    <col min="15617" max="15617" width="78.6640625" style="122" customWidth="1"/>
    <col min="15618" max="15618" width="14.6640625" style="122" customWidth="1"/>
    <col min="15619" max="15619" width="15.6640625" style="122" customWidth="1"/>
    <col min="15620" max="15620" width="19.33203125" style="122" customWidth="1"/>
    <col min="15621" max="15621" width="12" style="122" customWidth="1"/>
    <col min="15622" max="15872" width="9.109375" style="122"/>
    <col min="15873" max="15873" width="78.6640625" style="122" customWidth="1"/>
    <col min="15874" max="15874" width="14.6640625" style="122" customWidth="1"/>
    <col min="15875" max="15875" width="15.6640625" style="122" customWidth="1"/>
    <col min="15876" max="15876" width="19.33203125" style="122" customWidth="1"/>
    <col min="15877" max="15877" width="12" style="122" customWidth="1"/>
    <col min="15878" max="16128" width="9.109375" style="122"/>
    <col min="16129" max="16129" width="78.6640625" style="122" customWidth="1"/>
    <col min="16130" max="16130" width="14.6640625" style="122" customWidth="1"/>
    <col min="16131" max="16131" width="15.6640625" style="122" customWidth="1"/>
    <col min="16132" max="16132" width="19.33203125" style="122" customWidth="1"/>
    <col min="16133" max="16133" width="12" style="122" customWidth="1"/>
    <col min="16134" max="16384" width="9.109375" style="122"/>
  </cols>
  <sheetData>
    <row r="1" spans="1:7" x14ac:dyDescent="0.3">
      <c r="D1" s="339"/>
      <c r="E1" s="321" t="s">
        <v>1944</v>
      </c>
      <c r="F1" s="119"/>
    </row>
    <row r="2" spans="1:7" x14ac:dyDescent="0.3">
      <c r="F2" s="119"/>
    </row>
    <row r="3" spans="1:7" ht="16.8" x14ac:dyDescent="0.3">
      <c r="A3" s="585" t="s">
        <v>781</v>
      </c>
      <c r="B3" s="585"/>
      <c r="C3" s="585"/>
      <c r="D3" s="585"/>
      <c r="E3" s="585"/>
      <c r="F3" s="119"/>
    </row>
    <row r="4" spans="1:7" x14ac:dyDescent="0.3">
      <c r="A4" s="340"/>
      <c r="B4" s="340"/>
      <c r="C4" s="340"/>
      <c r="D4" s="340"/>
      <c r="E4" s="340"/>
      <c r="F4" s="119"/>
    </row>
    <row r="5" spans="1:7" x14ac:dyDescent="0.3">
      <c r="A5" s="340"/>
      <c r="B5" s="340"/>
      <c r="C5" s="340"/>
      <c r="D5" s="340"/>
      <c r="E5" s="341" t="s">
        <v>745</v>
      </c>
      <c r="F5" s="119"/>
    </row>
    <row r="6" spans="1:7" ht="109.2" x14ac:dyDescent="0.3">
      <c r="A6" s="342" t="s">
        <v>455</v>
      </c>
      <c r="B6" s="343" t="s">
        <v>746</v>
      </c>
      <c r="C6" s="343" t="s">
        <v>747</v>
      </c>
      <c r="D6" s="343" t="s">
        <v>748</v>
      </c>
      <c r="E6" s="344" t="s">
        <v>710</v>
      </c>
      <c r="F6" s="119"/>
      <c r="G6" s="119"/>
    </row>
    <row r="7" spans="1:7" x14ac:dyDescent="0.3">
      <c r="A7" s="342"/>
      <c r="B7" s="345"/>
      <c r="C7" s="345"/>
      <c r="D7" s="345"/>
      <c r="E7" s="346"/>
      <c r="F7" s="119"/>
      <c r="G7" s="119"/>
    </row>
    <row r="8" spans="1:7" x14ac:dyDescent="0.3">
      <c r="A8" s="342" t="s">
        <v>782</v>
      </c>
      <c r="B8" s="543">
        <v>923540</v>
      </c>
      <c r="C8" s="543">
        <v>923540</v>
      </c>
      <c r="D8" s="543">
        <v>0</v>
      </c>
      <c r="E8" s="543">
        <f t="shared" ref="E8:E26" si="0">C8+D8-B8</f>
        <v>0</v>
      </c>
      <c r="F8" s="119"/>
      <c r="G8" s="119"/>
    </row>
    <row r="9" spans="1:7" x14ac:dyDescent="0.3">
      <c r="A9" s="342" t="s">
        <v>783</v>
      </c>
      <c r="B9" s="543">
        <v>2048700</v>
      </c>
      <c r="C9" s="543">
        <v>2048700</v>
      </c>
      <c r="D9" s="543">
        <v>0</v>
      </c>
      <c r="E9" s="543">
        <f t="shared" si="0"/>
        <v>0</v>
      </c>
      <c r="F9" s="119"/>
      <c r="G9" s="119"/>
    </row>
    <row r="10" spans="1:7" x14ac:dyDescent="0.3">
      <c r="A10" s="342" t="s">
        <v>754</v>
      </c>
      <c r="B10" s="543">
        <v>54647563</v>
      </c>
      <c r="C10" s="543">
        <v>54647563</v>
      </c>
      <c r="D10" s="543">
        <v>0</v>
      </c>
      <c r="E10" s="543">
        <f t="shared" si="0"/>
        <v>0</v>
      </c>
      <c r="F10" s="119"/>
      <c r="G10" s="119"/>
    </row>
    <row r="11" spans="1:7" x14ac:dyDescent="0.3">
      <c r="A11" s="342" t="s">
        <v>753</v>
      </c>
      <c r="B11" s="543">
        <v>62494000</v>
      </c>
      <c r="C11" s="543">
        <v>62494000</v>
      </c>
      <c r="D11" s="543">
        <v>0</v>
      </c>
      <c r="E11" s="543">
        <f t="shared" si="0"/>
        <v>0</v>
      </c>
      <c r="F11" s="119"/>
      <c r="G11" s="119"/>
    </row>
    <row r="12" spans="1:7" ht="31.2" x14ac:dyDescent="0.3">
      <c r="A12" s="544" t="s">
        <v>784</v>
      </c>
      <c r="B12" s="543">
        <v>22809710</v>
      </c>
      <c r="C12" s="543">
        <v>22809710</v>
      </c>
      <c r="D12" s="543">
        <v>0</v>
      </c>
      <c r="E12" s="543">
        <f t="shared" si="0"/>
        <v>0</v>
      </c>
      <c r="F12" s="119"/>
      <c r="G12" s="119"/>
    </row>
    <row r="13" spans="1:7" x14ac:dyDescent="0.3">
      <c r="A13" s="544" t="s">
        <v>755</v>
      </c>
      <c r="B13" s="543">
        <v>757209</v>
      </c>
      <c r="C13" s="543">
        <v>757209</v>
      </c>
      <c r="D13" s="543">
        <v>0</v>
      </c>
      <c r="E13" s="543">
        <f t="shared" si="0"/>
        <v>0</v>
      </c>
      <c r="F13" s="119"/>
      <c r="G13" s="119"/>
    </row>
    <row r="14" spans="1:7" s="224" customFormat="1" ht="16.2" x14ac:dyDescent="0.35">
      <c r="A14" s="545" t="s">
        <v>785</v>
      </c>
      <c r="B14" s="546">
        <f>SUM(B12:B13)</f>
        <v>23566919</v>
      </c>
      <c r="C14" s="546">
        <f t="shared" ref="C14:E14" si="1">SUM(C12:C13)</f>
        <v>23566919</v>
      </c>
      <c r="D14" s="546">
        <f t="shared" si="1"/>
        <v>0</v>
      </c>
      <c r="E14" s="546">
        <f t="shared" si="1"/>
        <v>0</v>
      </c>
      <c r="F14" s="335"/>
      <c r="G14" s="335"/>
    </row>
    <row r="15" spans="1:7" s="220" customFormat="1" x14ac:dyDescent="0.3">
      <c r="A15" s="544" t="s">
        <v>756</v>
      </c>
      <c r="B15" s="543">
        <v>1800167</v>
      </c>
      <c r="C15" s="543">
        <v>1800167</v>
      </c>
      <c r="D15" s="543">
        <v>0</v>
      </c>
      <c r="E15" s="543">
        <f t="shared" si="0"/>
        <v>0</v>
      </c>
      <c r="F15" s="226"/>
      <c r="G15" s="226"/>
    </row>
    <row r="16" spans="1:7" x14ac:dyDescent="0.3">
      <c r="A16" s="544" t="s">
        <v>749</v>
      </c>
      <c r="B16" s="543">
        <v>11005000</v>
      </c>
      <c r="C16" s="543">
        <v>11005000</v>
      </c>
      <c r="D16" s="543">
        <v>0</v>
      </c>
      <c r="E16" s="543">
        <f t="shared" si="0"/>
        <v>0</v>
      </c>
      <c r="F16" s="119"/>
      <c r="G16" s="119"/>
    </row>
    <row r="17" spans="1:7" x14ac:dyDescent="0.3">
      <c r="A17" s="544" t="s">
        <v>786</v>
      </c>
      <c r="B17" s="543">
        <v>16780000</v>
      </c>
      <c r="C17" s="543">
        <v>15000000</v>
      </c>
      <c r="D17" s="543">
        <v>1780000</v>
      </c>
      <c r="E17" s="543">
        <f t="shared" si="0"/>
        <v>0</v>
      </c>
      <c r="F17" s="119"/>
      <c r="G17" s="119"/>
    </row>
    <row r="18" spans="1:7" s="224" customFormat="1" ht="16.2" x14ac:dyDescent="0.35">
      <c r="A18" s="545" t="s">
        <v>750</v>
      </c>
      <c r="B18" s="546">
        <f>SUM(B16:B17)</f>
        <v>27785000</v>
      </c>
      <c r="C18" s="546">
        <f>SUM(C16:C17)</f>
        <v>26005000</v>
      </c>
      <c r="D18" s="546">
        <f t="shared" ref="D18:E18" si="2">SUM(D16:D17)</f>
        <v>1780000</v>
      </c>
      <c r="E18" s="546">
        <f t="shared" si="2"/>
        <v>0</v>
      </c>
      <c r="F18" s="335"/>
      <c r="G18" s="335"/>
    </row>
    <row r="19" spans="1:7" x14ac:dyDescent="0.3">
      <c r="A19" s="544" t="s">
        <v>751</v>
      </c>
      <c r="B19" s="543">
        <v>268000</v>
      </c>
      <c r="C19" s="543">
        <v>0</v>
      </c>
      <c r="D19" s="543">
        <v>268000</v>
      </c>
      <c r="E19" s="543">
        <f t="shared" si="0"/>
        <v>0</v>
      </c>
      <c r="F19" s="119"/>
      <c r="G19" s="119"/>
    </row>
    <row r="20" spans="1:7" x14ac:dyDescent="0.3">
      <c r="A20" s="544" t="s">
        <v>787</v>
      </c>
      <c r="B20" s="543">
        <v>2000000</v>
      </c>
      <c r="C20" s="543">
        <v>0</v>
      </c>
      <c r="D20" s="543">
        <v>2000000</v>
      </c>
      <c r="E20" s="543">
        <f t="shared" si="0"/>
        <v>0</v>
      </c>
      <c r="F20" s="119"/>
      <c r="G20" s="119"/>
    </row>
    <row r="21" spans="1:7" ht="16.2" x14ac:dyDescent="0.35">
      <c r="A21" s="545" t="s">
        <v>752</v>
      </c>
      <c r="B21" s="546">
        <f>SUM(B19:B20)</f>
        <v>2268000</v>
      </c>
      <c r="C21" s="546">
        <f>SUM(C19:C20)</f>
        <v>0</v>
      </c>
      <c r="D21" s="546">
        <f>SUM(D19:D20)</f>
        <v>2268000</v>
      </c>
      <c r="E21" s="546">
        <f>SUM(E19:E19)</f>
        <v>0</v>
      </c>
      <c r="F21" s="119"/>
      <c r="G21" s="119"/>
    </row>
    <row r="22" spans="1:7" x14ac:dyDescent="0.3">
      <c r="A22" s="342" t="s">
        <v>788</v>
      </c>
      <c r="B22" s="543">
        <v>1963600</v>
      </c>
      <c r="C22" s="543">
        <v>0</v>
      </c>
      <c r="D22" s="543">
        <v>1963600</v>
      </c>
      <c r="E22" s="543">
        <f t="shared" si="0"/>
        <v>0</v>
      </c>
      <c r="F22" s="119"/>
      <c r="G22" s="119"/>
    </row>
    <row r="23" spans="1:7" x14ac:dyDescent="0.3">
      <c r="A23" s="544" t="s">
        <v>789</v>
      </c>
      <c r="B23" s="543">
        <v>7058463</v>
      </c>
      <c r="C23" s="543">
        <v>7058463</v>
      </c>
      <c r="D23" s="543">
        <v>0</v>
      </c>
      <c r="E23" s="543">
        <f t="shared" si="0"/>
        <v>0</v>
      </c>
      <c r="F23" s="119"/>
      <c r="G23" s="119"/>
    </row>
    <row r="24" spans="1:7" x14ac:dyDescent="0.3">
      <c r="A24" s="342" t="s">
        <v>790</v>
      </c>
      <c r="B24" s="543">
        <v>3540751</v>
      </c>
      <c r="C24" s="543">
        <v>3540751</v>
      </c>
      <c r="D24" s="543">
        <v>0</v>
      </c>
      <c r="E24" s="543">
        <f t="shared" si="0"/>
        <v>0</v>
      </c>
      <c r="F24" s="119"/>
      <c r="G24" s="119"/>
    </row>
    <row r="25" spans="1:7" x14ac:dyDescent="0.3">
      <c r="A25" s="342" t="s">
        <v>791</v>
      </c>
      <c r="B25" s="543">
        <v>264000</v>
      </c>
      <c r="C25" s="543">
        <v>264000</v>
      </c>
      <c r="D25" s="543">
        <v>0</v>
      </c>
      <c r="E25" s="543">
        <f t="shared" si="0"/>
        <v>0</v>
      </c>
      <c r="F25" s="119"/>
      <c r="G25" s="119"/>
    </row>
    <row r="26" spans="1:7" ht="31.2" x14ac:dyDescent="0.3">
      <c r="A26" s="544" t="s">
        <v>792</v>
      </c>
      <c r="B26" s="543">
        <v>10968000</v>
      </c>
      <c r="C26" s="543">
        <v>0</v>
      </c>
      <c r="D26" s="543">
        <v>10968000</v>
      </c>
      <c r="E26" s="543">
        <f t="shared" si="0"/>
        <v>0</v>
      </c>
      <c r="F26" s="119"/>
      <c r="G26" s="119"/>
    </row>
    <row r="27" spans="1:7" x14ac:dyDescent="0.3">
      <c r="A27" s="347" t="s">
        <v>757</v>
      </c>
      <c r="B27" s="348">
        <f>B8+B9+B10+B11+B12+B13+B15+B16+B17+B19+B20+B22+B23+B24+B25+B26</f>
        <v>199328703</v>
      </c>
      <c r="C27" s="348">
        <f>C8+C9+C10+C11+C12+C13+C15+C16+C17+C19+C20+C22+C23+C24+C25+C26</f>
        <v>182349103</v>
      </c>
      <c r="D27" s="348">
        <f t="shared" ref="D27:E27" si="3">D8+D9+D10+D11+D12+D13+D15+D16+D17+D19+D20+D22+D23+D24+D25+D26</f>
        <v>16979600</v>
      </c>
      <c r="E27" s="348">
        <f t="shared" si="3"/>
        <v>0</v>
      </c>
      <c r="F27" s="119"/>
      <c r="G27" s="119"/>
    </row>
    <row r="28" spans="1:7" x14ac:dyDescent="0.3">
      <c r="F28" s="119"/>
    </row>
    <row r="29" spans="1:7" x14ac:dyDescent="0.3">
      <c r="F29" s="119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3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70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1945</v>
      </c>
    </row>
    <row r="3" spans="1:5" s="377" customFormat="1" ht="15" x14ac:dyDescent="0.25">
      <c r="A3" s="586" t="s">
        <v>1333</v>
      </c>
      <c r="B3" s="587"/>
      <c r="C3" s="587"/>
      <c r="D3" s="587"/>
      <c r="E3" s="587"/>
    </row>
    <row r="4" spans="1:5" s="377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77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s="377" customFormat="1" ht="26.4" x14ac:dyDescent="0.25">
      <c r="A6" s="378" t="s">
        <v>803</v>
      </c>
      <c r="B6" s="379" t="s">
        <v>804</v>
      </c>
      <c r="C6" s="380">
        <v>594711793</v>
      </c>
      <c r="D6" s="380">
        <v>0</v>
      </c>
      <c r="E6" s="380">
        <v>594711793</v>
      </c>
    </row>
    <row r="7" spans="1:5" x14ac:dyDescent="0.25">
      <c r="A7" s="371" t="s">
        <v>805</v>
      </c>
      <c r="B7" s="372" t="s">
        <v>806</v>
      </c>
      <c r="C7" s="373">
        <v>1920412</v>
      </c>
      <c r="D7" s="373">
        <v>0</v>
      </c>
      <c r="E7" s="373">
        <v>1920412</v>
      </c>
    </row>
    <row r="8" spans="1:5" x14ac:dyDescent="0.25">
      <c r="A8" s="371" t="s">
        <v>807</v>
      </c>
      <c r="B8" s="372" t="s">
        <v>808</v>
      </c>
      <c r="C8" s="373">
        <v>9378468</v>
      </c>
      <c r="D8" s="373">
        <v>0</v>
      </c>
      <c r="E8" s="373">
        <v>9378468</v>
      </c>
    </row>
    <row r="9" spans="1:5" ht="26.4" x14ac:dyDescent="0.25">
      <c r="A9" s="371" t="s">
        <v>809</v>
      </c>
      <c r="B9" s="372" t="s">
        <v>810</v>
      </c>
      <c r="C9" s="373">
        <v>4029711</v>
      </c>
      <c r="D9" s="373">
        <v>0</v>
      </c>
      <c r="E9" s="373">
        <v>4029711</v>
      </c>
    </row>
    <row r="10" spans="1:5" x14ac:dyDescent="0.25">
      <c r="A10" s="371" t="s">
        <v>811</v>
      </c>
      <c r="B10" s="372" t="s">
        <v>812</v>
      </c>
      <c r="C10" s="373">
        <v>0</v>
      </c>
      <c r="D10" s="373">
        <v>0</v>
      </c>
      <c r="E10" s="373">
        <v>0</v>
      </c>
    </row>
    <row r="11" spans="1:5" x14ac:dyDescent="0.25">
      <c r="A11" s="371" t="s">
        <v>813</v>
      </c>
      <c r="B11" s="372" t="s">
        <v>814</v>
      </c>
      <c r="C11" s="373">
        <v>8452594</v>
      </c>
      <c r="D11" s="373">
        <v>0</v>
      </c>
      <c r="E11" s="373">
        <v>8452594</v>
      </c>
    </row>
    <row r="12" spans="1:5" x14ac:dyDescent="0.25">
      <c r="A12" s="371" t="s">
        <v>815</v>
      </c>
      <c r="B12" s="372" t="s">
        <v>816</v>
      </c>
      <c r="C12" s="373">
        <v>19045810</v>
      </c>
      <c r="D12" s="373">
        <v>0</v>
      </c>
      <c r="E12" s="373">
        <v>19045810</v>
      </c>
    </row>
    <row r="13" spans="1:5" x14ac:dyDescent="0.25">
      <c r="A13" s="371" t="s">
        <v>817</v>
      </c>
      <c r="B13" s="372" t="s">
        <v>818</v>
      </c>
      <c r="C13" s="373">
        <v>341098</v>
      </c>
      <c r="D13" s="373">
        <v>0</v>
      </c>
      <c r="E13" s="373">
        <v>341098</v>
      </c>
    </row>
    <row r="14" spans="1:5" x14ac:dyDescent="0.25">
      <c r="A14" s="371" t="s">
        <v>819</v>
      </c>
      <c r="B14" s="372" t="s">
        <v>820</v>
      </c>
      <c r="C14" s="373">
        <v>3096012</v>
      </c>
      <c r="D14" s="373">
        <v>0</v>
      </c>
      <c r="E14" s="373">
        <v>3096012</v>
      </c>
    </row>
    <row r="15" spans="1:5" x14ac:dyDescent="0.25">
      <c r="A15" s="371" t="s">
        <v>821</v>
      </c>
      <c r="B15" s="372" t="s">
        <v>822</v>
      </c>
      <c r="C15" s="373">
        <v>1668959</v>
      </c>
      <c r="D15" s="373">
        <v>0</v>
      </c>
      <c r="E15" s="373">
        <v>1668959</v>
      </c>
    </row>
    <row r="16" spans="1:5" x14ac:dyDescent="0.25">
      <c r="A16" s="371" t="s">
        <v>823</v>
      </c>
      <c r="B16" s="372" t="s">
        <v>824</v>
      </c>
      <c r="C16" s="373">
        <v>0</v>
      </c>
      <c r="D16" s="373">
        <v>0</v>
      </c>
      <c r="E16" s="373">
        <v>0</v>
      </c>
    </row>
    <row r="17" spans="1:5" x14ac:dyDescent="0.25">
      <c r="A17" s="371" t="s">
        <v>825</v>
      </c>
      <c r="B17" s="372" t="s">
        <v>826</v>
      </c>
      <c r="C17" s="373">
        <v>309200</v>
      </c>
      <c r="D17" s="373">
        <v>0</v>
      </c>
      <c r="E17" s="373">
        <v>309200</v>
      </c>
    </row>
    <row r="18" spans="1:5" ht="26.4" x14ac:dyDescent="0.25">
      <c r="A18" s="371" t="s">
        <v>827</v>
      </c>
      <c r="B18" s="372" t="s">
        <v>828</v>
      </c>
      <c r="C18" s="373">
        <v>15764669</v>
      </c>
      <c r="D18" s="373">
        <v>0</v>
      </c>
      <c r="E18" s="373">
        <v>15764669</v>
      </c>
    </row>
    <row r="19" spans="1:5" x14ac:dyDescent="0.25">
      <c r="A19" s="371" t="s">
        <v>829</v>
      </c>
      <c r="B19" s="372" t="s">
        <v>830</v>
      </c>
      <c r="C19" s="373">
        <v>0</v>
      </c>
      <c r="D19" s="373">
        <v>0</v>
      </c>
      <c r="E19" s="373">
        <v>0</v>
      </c>
    </row>
    <row r="20" spans="1:5" ht="26.4" x14ac:dyDescent="0.25">
      <c r="A20" s="371" t="s">
        <v>831</v>
      </c>
      <c r="B20" s="372" t="s">
        <v>832</v>
      </c>
      <c r="C20" s="373">
        <v>658718726</v>
      </c>
      <c r="D20" s="373">
        <v>0</v>
      </c>
      <c r="E20" s="373">
        <v>658718726</v>
      </c>
    </row>
    <row r="21" spans="1:5" x14ac:dyDescent="0.25">
      <c r="A21" s="371" t="s">
        <v>833</v>
      </c>
      <c r="B21" s="372" t="s">
        <v>834</v>
      </c>
      <c r="C21" s="373">
        <v>32009733</v>
      </c>
      <c r="D21" s="373">
        <v>0</v>
      </c>
      <c r="E21" s="373">
        <v>32009733</v>
      </c>
    </row>
    <row r="22" spans="1:5" ht="39.6" x14ac:dyDescent="0.25">
      <c r="A22" s="371" t="s">
        <v>835</v>
      </c>
      <c r="B22" s="372" t="s">
        <v>836</v>
      </c>
      <c r="C22" s="373">
        <v>27229577</v>
      </c>
      <c r="D22" s="373">
        <v>0</v>
      </c>
      <c r="E22" s="373">
        <v>27229577</v>
      </c>
    </row>
    <row r="23" spans="1:5" x14ac:dyDescent="0.25">
      <c r="A23" s="371" t="s">
        <v>837</v>
      </c>
      <c r="B23" s="372" t="s">
        <v>838</v>
      </c>
      <c r="C23" s="373">
        <v>20283337</v>
      </c>
      <c r="D23" s="373">
        <v>0</v>
      </c>
      <c r="E23" s="373">
        <v>20283337</v>
      </c>
    </row>
    <row r="24" spans="1:5" x14ac:dyDescent="0.25">
      <c r="A24" s="371" t="s">
        <v>839</v>
      </c>
      <c r="B24" s="372" t="s">
        <v>840</v>
      </c>
      <c r="C24" s="373">
        <v>79522647</v>
      </c>
      <c r="D24" s="373">
        <v>0</v>
      </c>
      <c r="E24" s="373">
        <v>79522647</v>
      </c>
    </row>
    <row r="25" spans="1:5" x14ac:dyDescent="0.25">
      <c r="A25" s="374" t="s">
        <v>841</v>
      </c>
      <c r="B25" s="375" t="s">
        <v>842</v>
      </c>
      <c r="C25" s="376">
        <v>738241373</v>
      </c>
      <c r="D25" s="376">
        <v>0</v>
      </c>
      <c r="E25" s="376">
        <v>738241373</v>
      </c>
    </row>
    <row r="26" spans="1:5" ht="39.6" x14ac:dyDescent="0.25">
      <c r="A26" s="374" t="s">
        <v>843</v>
      </c>
      <c r="B26" s="375" t="s">
        <v>844</v>
      </c>
      <c r="C26" s="376">
        <v>145887539</v>
      </c>
      <c r="D26" s="376">
        <v>0</v>
      </c>
      <c r="E26" s="376">
        <v>145887539</v>
      </c>
    </row>
    <row r="27" spans="1:5" x14ac:dyDescent="0.25">
      <c r="A27" s="371" t="s">
        <v>845</v>
      </c>
      <c r="B27" s="372" t="s">
        <v>846</v>
      </c>
      <c r="C27" s="373">
        <v>133388197</v>
      </c>
      <c r="D27" s="373">
        <v>0</v>
      </c>
      <c r="E27" s="373">
        <v>133388197</v>
      </c>
    </row>
    <row r="28" spans="1:5" x14ac:dyDescent="0.25">
      <c r="A28" s="371" t="s">
        <v>847</v>
      </c>
      <c r="B28" s="372" t="s">
        <v>848</v>
      </c>
      <c r="C28" s="373">
        <v>29000</v>
      </c>
      <c r="D28" s="373">
        <v>0</v>
      </c>
      <c r="E28" s="373">
        <v>29000</v>
      </c>
    </row>
    <row r="29" spans="1:5" x14ac:dyDescent="0.25">
      <c r="A29" s="371" t="s">
        <v>849</v>
      </c>
      <c r="B29" s="372" t="s">
        <v>850</v>
      </c>
      <c r="C29" s="373">
        <v>5045394</v>
      </c>
      <c r="D29" s="373">
        <v>0</v>
      </c>
      <c r="E29" s="373">
        <v>5045394</v>
      </c>
    </row>
    <row r="30" spans="1:5" x14ac:dyDescent="0.25">
      <c r="A30" s="371" t="s">
        <v>851</v>
      </c>
      <c r="B30" s="372" t="s">
        <v>852</v>
      </c>
      <c r="C30" s="373">
        <v>3029747</v>
      </c>
      <c r="D30" s="373">
        <v>0</v>
      </c>
      <c r="E30" s="373">
        <v>3029747</v>
      </c>
    </row>
    <row r="31" spans="1:5" ht="39.6" x14ac:dyDescent="0.25">
      <c r="A31" s="371" t="s">
        <v>853</v>
      </c>
      <c r="B31" s="372" t="s">
        <v>854</v>
      </c>
      <c r="C31" s="373">
        <v>232731</v>
      </c>
      <c r="D31" s="373">
        <v>0</v>
      </c>
      <c r="E31" s="373">
        <v>232731</v>
      </c>
    </row>
    <row r="32" spans="1:5" ht="26.4" x14ac:dyDescent="0.25">
      <c r="A32" s="371" t="s">
        <v>855</v>
      </c>
      <c r="B32" s="372" t="s">
        <v>856</v>
      </c>
      <c r="C32" s="373">
        <v>4162470</v>
      </c>
      <c r="D32" s="373">
        <v>0</v>
      </c>
      <c r="E32" s="373">
        <v>4162470</v>
      </c>
    </row>
    <row r="33" spans="1:5" x14ac:dyDescent="0.25">
      <c r="A33" s="371" t="s">
        <v>857</v>
      </c>
      <c r="B33" s="372" t="s">
        <v>858</v>
      </c>
      <c r="C33" s="373">
        <v>3460260</v>
      </c>
      <c r="D33" s="373">
        <v>0</v>
      </c>
      <c r="E33" s="373">
        <v>3460260</v>
      </c>
    </row>
    <row r="34" spans="1:5" x14ac:dyDescent="0.25">
      <c r="A34" s="371" t="s">
        <v>859</v>
      </c>
      <c r="B34" s="372" t="s">
        <v>860</v>
      </c>
      <c r="C34" s="373">
        <v>143445811</v>
      </c>
      <c r="D34" s="373">
        <v>0</v>
      </c>
      <c r="E34" s="373">
        <v>143445811</v>
      </c>
    </row>
    <row r="35" spans="1:5" x14ac:dyDescent="0.25">
      <c r="A35" s="371" t="s">
        <v>861</v>
      </c>
      <c r="B35" s="372" t="s">
        <v>862</v>
      </c>
      <c r="C35" s="373">
        <v>0</v>
      </c>
      <c r="D35" s="373">
        <v>0</v>
      </c>
      <c r="E35" s="373">
        <v>0</v>
      </c>
    </row>
    <row r="36" spans="1:5" x14ac:dyDescent="0.25">
      <c r="A36" s="371" t="s">
        <v>863</v>
      </c>
      <c r="B36" s="372" t="s">
        <v>864</v>
      </c>
      <c r="C36" s="373">
        <v>146906071</v>
      </c>
      <c r="D36" s="373">
        <v>0</v>
      </c>
      <c r="E36" s="373">
        <v>146906071</v>
      </c>
    </row>
    <row r="37" spans="1:5" x14ac:dyDescent="0.25">
      <c r="A37" s="371" t="s">
        <v>865</v>
      </c>
      <c r="B37" s="372" t="s">
        <v>866</v>
      </c>
      <c r="C37" s="373">
        <v>8711415</v>
      </c>
      <c r="D37" s="373">
        <v>0</v>
      </c>
      <c r="E37" s="373">
        <v>8711415</v>
      </c>
    </row>
    <row r="38" spans="1:5" x14ac:dyDescent="0.25">
      <c r="A38" s="371" t="s">
        <v>867</v>
      </c>
      <c r="B38" s="372" t="s">
        <v>868</v>
      </c>
      <c r="C38" s="373">
        <v>27864129</v>
      </c>
      <c r="D38" s="373">
        <v>0</v>
      </c>
      <c r="E38" s="373">
        <v>27864129</v>
      </c>
    </row>
    <row r="39" spans="1:5" x14ac:dyDescent="0.25">
      <c r="A39" s="371" t="s">
        <v>869</v>
      </c>
      <c r="B39" s="372" t="s">
        <v>870</v>
      </c>
      <c r="C39" s="373">
        <v>36575544</v>
      </c>
      <c r="D39" s="373">
        <v>0</v>
      </c>
      <c r="E39" s="373">
        <v>36575544</v>
      </c>
    </row>
    <row r="40" spans="1:5" x14ac:dyDescent="0.25">
      <c r="A40" s="371" t="s">
        <v>871</v>
      </c>
      <c r="B40" s="372" t="s">
        <v>872</v>
      </c>
      <c r="C40" s="373">
        <v>59235509</v>
      </c>
      <c r="D40" s="373">
        <v>0</v>
      </c>
      <c r="E40" s="373">
        <v>59235509</v>
      </c>
    </row>
    <row r="41" spans="1:5" x14ac:dyDescent="0.25">
      <c r="A41" s="371" t="s">
        <v>873</v>
      </c>
      <c r="B41" s="372" t="s">
        <v>874</v>
      </c>
      <c r="C41" s="373">
        <v>1649410</v>
      </c>
      <c r="D41" s="373">
        <v>0</v>
      </c>
      <c r="E41" s="373">
        <v>1649410</v>
      </c>
    </row>
    <row r="42" spans="1:5" x14ac:dyDescent="0.25">
      <c r="A42" s="371" t="s">
        <v>875</v>
      </c>
      <c r="B42" s="372" t="s">
        <v>876</v>
      </c>
      <c r="C42" s="373">
        <v>18173578</v>
      </c>
      <c r="D42" s="373">
        <v>0</v>
      </c>
      <c r="E42" s="373">
        <v>18173578</v>
      </c>
    </row>
    <row r="43" spans="1:5" ht="39.6" x14ac:dyDescent="0.25">
      <c r="A43" s="371" t="s">
        <v>877</v>
      </c>
      <c r="B43" s="372" t="s">
        <v>878</v>
      </c>
      <c r="C43" s="373">
        <v>0</v>
      </c>
      <c r="D43" s="373">
        <v>0</v>
      </c>
      <c r="E43" s="373">
        <v>0</v>
      </c>
    </row>
    <row r="44" spans="1:5" x14ac:dyDescent="0.25">
      <c r="A44" s="371" t="s">
        <v>879</v>
      </c>
      <c r="B44" s="372" t="s">
        <v>880</v>
      </c>
      <c r="C44" s="373">
        <v>57988774</v>
      </c>
      <c r="D44" s="373">
        <v>0</v>
      </c>
      <c r="E44" s="373">
        <v>57988774</v>
      </c>
    </row>
    <row r="45" spans="1:5" x14ac:dyDescent="0.25">
      <c r="A45" s="371" t="s">
        <v>881</v>
      </c>
      <c r="B45" s="372" t="s">
        <v>882</v>
      </c>
      <c r="C45" s="373">
        <v>22646767</v>
      </c>
      <c r="D45" s="373">
        <v>0</v>
      </c>
      <c r="E45" s="373">
        <v>22646767</v>
      </c>
    </row>
    <row r="46" spans="1:5" x14ac:dyDescent="0.25">
      <c r="A46" s="371" t="s">
        <v>883</v>
      </c>
      <c r="B46" s="372" t="s">
        <v>884</v>
      </c>
      <c r="C46" s="373">
        <v>17686141</v>
      </c>
      <c r="D46" s="373">
        <v>0</v>
      </c>
      <c r="E46" s="373">
        <v>17686141</v>
      </c>
    </row>
    <row r="47" spans="1:5" ht="26.4" x14ac:dyDescent="0.25">
      <c r="A47" s="371" t="s">
        <v>885</v>
      </c>
      <c r="B47" s="372" t="s">
        <v>886</v>
      </c>
      <c r="C47" s="373">
        <v>55326901</v>
      </c>
      <c r="D47" s="373">
        <v>0</v>
      </c>
      <c r="E47" s="373">
        <v>55326901</v>
      </c>
    </row>
    <row r="48" spans="1:5" x14ac:dyDescent="0.25">
      <c r="A48" s="371" t="s">
        <v>887</v>
      </c>
      <c r="B48" s="372" t="s">
        <v>888</v>
      </c>
      <c r="C48" s="373">
        <v>259328406</v>
      </c>
      <c r="D48" s="373">
        <v>0</v>
      </c>
      <c r="E48" s="373">
        <v>259328406</v>
      </c>
    </row>
    <row r="49" spans="1:5" x14ac:dyDescent="0.25">
      <c r="A49" s="371" t="s">
        <v>889</v>
      </c>
      <c r="B49" s="372" t="s">
        <v>890</v>
      </c>
      <c r="C49" s="373">
        <v>4155600</v>
      </c>
      <c r="D49" s="373">
        <v>0</v>
      </c>
      <c r="E49" s="373">
        <v>4155600</v>
      </c>
    </row>
    <row r="50" spans="1:5" ht="26.4" x14ac:dyDescent="0.25">
      <c r="A50" s="371" t="s">
        <v>891</v>
      </c>
      <c r="B50" s="372" t="s">
        <v>892</v>
      </c>
      <c r="C50" s="373">
        <v>474349345</v>
      </c>
      <c r="D50" s="373">
        <v>0</v>
      </c>
      <c r="E50" s="373">
        <v>474349345</v>
      </c>
    </row>
    <row r="51" spans="1:5" x14ac:dyDescent="0.25">
      <c r="A51" s="371" t="s">
        <v>893</v>
      </c>
      <c r="B51" s="372" t="s">
        <v>894</v>
      </c>
      <c r="C51" s="373">
        <v>895270</v>
      </c>
      <c r="D51" s="373">
        <v>0</v>
      </c>
      <c r="E51" s="373">
        <v>895270</v>
      </c>
    </row>
    <row r="52" spans="1:5" x14ac:dyDescent="0.25">
      <c r="A52" s="371" t="s">
        <v>895</v>
      </c>
      <c r="B52" s="372" t="s">
        <v>896</v>
      </c>
      <c r="C52" s="373">
        <v>2963036</v>
      </c>
      <c r="D52" s="373">
        <v>0</v>
      </c>
      <c r="E52" s="373">
        <v>2963036</v>
      </c>
    </row>
    <row r="53" spans="1:5" ht="26.4" x14ac:dyDescent="0.25">
      <c r="A53" s="371" t="s">
        <v>897</v>
      </c>
      <c r="B53" s="372" t="s">
        <v>898</v>
      </c>
      <c r="C53" s="373">
        <v>3858306</v>
      </c>
      <c r="D53" s="373">
        <v>0</v>
      </c>
      <c r="E53" s="373">
        <v>3858306</v>
      </c>
    </row>
    <row r="54" spans="1:5" ht="26.4" x14ac:dyDescent="0.25">
      <c r="A54" s="371" t="s">
        <v>899</v>
      </c>
      <c r="B54" s="372" t="s">
        <v>900</v>
      </c>
      <c r="C54" s="373">
        <v>135547221</v>
      </c>
      <c r="D54" s="373">
        <v>0</v>
      </c>
      <c r="E54" s="373">
        <v>135547221</v>
      </c>
    </row>
    <row r="55" spans="1:5" x14ac:dyDescent="0.25">
      <c r="A55" s="371" t="s">
        <v>901</v>
      </c>
      <c r="B55" s="372" t="s">
        <v>902</v>
      </c>
      <c r="C55" s="373">
        <v>32198000</v>
      </c>
      <c r="D55" s="373">
        <v>0</v>
      </c>
      <c r="E55" s="373">
        <v>32198000</v>
      </c>
    </row>
    <row r="56" spans="1:5" x14ac:dyDescent="0.25">
      <c r="A56" s="371" t="s">
        <v>903</v>
      </c>
      <c r="B56" s="372" t="s">
        <v>904</v>
      </c>
      <c r="C56" s="373">
        <v>2979890</v>
      </c>
      <c r="D56" s="373">
        <v>0</v>
      </c>
      <c r="E56" s="373">
        <v>2979890</v>
      </c>
    </row>
    <row r="57" spans="1:5" x14ac:dyDescent="0.25">
      <c r="A57" s="371" t="s">
        <v>905</v>
      </c>
      <c r="B57" s="372" t="s">
        <v>906</v>
      </c>
      <c r="C57" s="373">
        <v>122330</v>
      </c>
      <c r="D57" s="373">
        <v>0</v>
      </c>
      <c r="E57" s="373">
        <v>122330</v>
      </c>
    </row>
    <row r="58" spans="1:5" x14ac:dyDescent="0.25">
      <c r="A58" s="371" t="s">
        <v>907</v>
      </c>
      <c r="B58" s="372" t="s">
        <v>908</v>
      </c>
      <c r="C58" s="373">
        <v>0</v>
      </c>
      <c r="D58" s="373">
        <v>0</v>
      </c>
      <c r="E58" s="373">
        <v>0</v>
      </c>
    </row>
    <row r="59" spans="1:5" ht="26.4" x14ac:dyDescent="0.25">
      <c r="A59" s="371" t="s">
        <v>909</v>
      </c>
      <c r="B59" s="372" t="s">
        <v>910</v>
      </c>
      <c r="C59" s="373">
        <v>0</v>
      </c>
      <c r="D59" s="373">
        <v>0</v>
      </c>
      <c r="E59" s="373">
        <v>0</v>
      </c>
    </row>
    <row r="60" spans="1:5" ht="26.4" x14ac:dyDescent="0.25">
      <c r="A60" s="371" t="s">
        <v>911</v>
      </c>
      <c r="B60" s="372" t="s">
        <v>912</v>
      </c>
      <c r="C60" s="373">
        <v>0</v>
      </c>
      <c r="D60" s="373">
        <v>0</v>
      </c>
      <c r="E60" s="373">
        <v>0</v>
      </c>
    </row>
    <row r="61" spans="1:5" ht="26.4" x14ac:dyDescent="0.25">
      <c r="A61" s="371" t="s">
        <v>913</v>
      </c>
      <c r="B61" s="372" t="s">
        <v>914</v>
      </c>
      <c r="C61" s="373">
        <v>0</v>
      </c>
      <c r="D61" s="373">
        <v>0</v>
      </c>
      <c r="E61" s="373">
        <v>0</v>
      </c>
    </row>
    <row r="62" spans="1:5" ht="26.4" x14ac:dyDescent="0.25">
      <c r="A62" s="371" t="s">
        <v>915</v>
      </c>
      <c r="B62" s="372" t="s">
        <v>916</v>
      </c>
      <c r="C62" s="373">
        <v>0</v>
      </c>
      <c r="D62" s="373">
        <v>0</v>
      </c>
      <c r="E62" s="373">
        <v>0</v>
      </c>
    </row>
    <row r="63" spans="1:5" x14ac:dyDescent="0.25">
      <c r="A63" s="371" t="s">
        <v>917</v>
      </c>
      <c r="B63" s="372" t="s">
        <v>918</v>
      </c>
      <c r="C63" s="373">
        <v>49329108</v>
      </c>
      <c r="D63" s="373">
        <v>0</v>
      </c>
      <c r="E63" s="373">
        <v>49329108</v>
      </c>
    </row>
    <row r="64" spans="1:5" ht="26.4" x14ac:dyDescent="0.25">
      <c r="A64" s="371" t="s">
        <v>919</v>
      </c>
      <c r="B64" s="372" t="s">
        <v>920</v>
      </c>
      <c r="C64" s="373">
        <v>220054219</v>
      </c>
      <c r="D64" s="373">
        <v>0</v>
      </c>
      <c r="E64" s="373">
        <v>220054219</v>
      </c>
    </row>
    <row r="65" spans="1:5" x14ac:dyDescent="0.25">
      <c r="A65" s="374" t="s">
        <v>921</v>
      </c>
      <c r="B65" s="375" t="s">
        <v>922</v>
      </c>
      <c r="C65" s="376">
        <v>881743485</v>
      </c>
      <c r="D65" s="376">
        <v>0</v>
      </c>
      <c r="E65" s="376">
        <v>881743485</v>
      </c>
    </row>
    <row r="66" spans="1:5" x14ac:dyDescent="0.25">
      <c r="A66" s="371" t="s">
        <v>923</v>
      </c>
      <c r="B66" s="372" t="s">
        <v>924</v>
      </c>
      <c r="C66" s="373">
        <v>0</v>
      </c>
      <c r="D66" s="373">
        <v>0</v>
      </c>
      <c r="E66" s="373">
        <v>0</v>
      </c>
    </row>
    <row r="67" spans="1:5" x14ac:dyDescent="0.25">
      <c r="A67" s="371" t="s">
        <v>925</v>
      </c>
      <c r="B67" s="372" t="s">
        <v>926</v>
      </c>
      <c r="C67" s="373">
        <v>4768000</v>
      </c>
      <c r="D67" s="373">
        <v>0</v>
      </c>
      <c r="E67" s="373">
        <v>4768000</v>
      </c>
    </row>
    <row r="68" spans="1:5" x14ac:dyDescent="0.25">
      <c r="A68" s="371" t="s">
        <v>927</v>
      </c>
      <c r="B68" s="372" t="s">
        <v>928</v>
      </c>
      <c r="C68" s="373">
        <v>0</v>
      </c>
      <c r="D68" s="373">
        <v>0</v>
      </c>
      <c r="E68" s="373">
        <v>0</v>
      </c>
    </row>
    <row r="69" spans="1:5" x14ac:dyDescent="0.25">
      <c r="A69" s="371" t="s">
        <v>929</v>
      </c>
      <c r="B69" s="372" t="s">
        <v>930</v>
      </c>
      <c r="C69" s="373">
        <v>0</v>
      </c>
      <c r="D69" s="373">
        <v>0</v>
      </c>
      <c r="E69" s="373">
        <v>0</v>
      </c>
    </row>
    <row r="70" spans="1:5" x14ac:dyDescent="0.25">
      <c r="A70" s="371" t="s">
        <v>931</v>
      </c>
      <c r="B70" s="372" t="s">
        <v>932</v>
      </c>
      <c r="C70" s="373">
        <v>0</v>
      </c>
      <c r="D70" s="373">
        <v>0</v>
      </c>
      <c r="E70" s="373">
        <v>0</v>
      </c>
    </row>
    <row r="71" spans="1:5" x14ac:dyDescent="0.25">
      <c r="A71" s="371" t="s">
        <v>933</v>
      </c>
      <c r="B71" s="372" t="s">
        <v>934</v>
      </c>
      <c r="C71" s="373">
        <v>0</v>
      </c>
      <c r="D71" s="373">
        <v>0</v>
      </c>
      <c r="E71" s="373">
        <v>0</v>
      </c>
    </row>
    <row r="72" spans="1:5" ht="26.4" x14ac:dyDescent="0.25">
      <c r="A72" s="371" t="s">
        <v>935</v>
      </c>
      <c r="B72" s="372" t="s">
        <v>936</v>
      </c>
      <c r="C72" s="373">
        <v>0</v>
      </c>
      <c r="D72" s="373">
        <v>0</v>
      </c>
      <c r="E72" s="373">
        <v>0</v>
      </c>
    </row>
    <row r="73" spans="1:5" x14ac:dyDescent="0.25">
      <c r="A73" s="371" t="s">
        <v>937</v>
      </c>
      <c r="B73" s="372" t="s">
        <v>938</v>
      </c>
      <c r="C73" s="373">
        <v>0</v>
      </c>
      <c r="D73" s="373">
        <v>0</v>
      </c>
      <c r="E73" s="373">
        <v>0</v>
      </c>
    </row>
    <row r="74" spans="1:5" x14ac:dyDescent="0.25">
      <c r="A74" s="371" t="s">
        <v>939</v>
      </c>
      <c r="B74" s="372" t="s">
        <v>940</v>
      </c>
      <c r="C74" s="373">
        <v>0</v>
      </c>
      <c r="D74" s="373">
        <v>0</v>
      </c>
      <c r="E74" s="373">
        <v>0</v>
      </c>
    </row>
    <row r="75" spans="1:5" x14ac:dyDescent="0.25">
      <c r="A75" s="371" t="s">
        <v>941</v>
      </c>
      <c r="B75" s="372" t="s">
        <v>942</v>
      </c>
      <c r="C75" s="373">
        <v>0</v>
      </c>
      <c r="D75" s="373">
        <v>0</v>
      </c>
      <c r="E75" s="373">
        <v>0</v>
      </c>
    </row>
    <row r="76" spans="1:5" ht="26.4" x14ac:dyDescent="0.25">
      <c r="A76" s="371" t="s">
        <v>943</v>
      </c>
      <c r="B76" s="372" t="s">
        <v>944</v>
      </c>
      <c r="C76" s="373">
        <v>0</v>
      </c>
      <c r="D76" s="373">
        <v>0</v>
      </c>
      <c r="E76" s="373">
        <v>0</v>
      </c>
    </row>
    <row r="77" spans="1:5" ht="26.4" x14ac:dyDescent="0.25">
      <c r="A77" s="371" t="s">
        <v>945</v>
      </c>
      <c r="B77" s="372" t="s">
        <v>946</v>
      </c>
      <c r="C77" s="373">
        <v>4768000</v>
      </c>
      <c r="D77" s="373">
        <v>0</v>
      </c>
      <c r="E77" s="373">
        <v>4768000</v>
      </c>
    </row>
    <row r="78" spans="1:5" x14ac:dyDescent="0.25">
      <c r="A78" s="371" t="s">
        <v>947</v>
      </c>
      <c r="B78" s="372" t="s">
        <v>948</v>
      </c>
      <c r="C78" s="373">
        <v>0</v>
      </c>
      <c r="D78" s="373">
        <v>0</v>
      </c>
      <c r="E78" s="373">
        <v>0</v>
      </c>
    </row>
    <row r="79" spans="1:5" ht="39.6" x14ac:dyDescent="0.25">
      <c r="A79" s="371" t="s">
        <v>949</v>
      </c>
      <c r="B79" s="372" t="s">
        <v>950</v>
      </c>
      <c r="C79" s="373">
        <v>0</v>
      </c>
      <c r="D79" s="373">
        <v>0</v>
      </c>
      <c r="E79" s="373">
        <v>0</v>
      </c>
    </row>
    <row r="80" spans="1:5" x14ac:dyDescent="0.25">
      <c r="A80" s="371" t="s">
        <v>951</v>
      </c>
      <c r="B80" s="372" t="s">
        <v>952</v>
      </c>
      <c r="C80" s="373">
        <v>0</v>
      </c>
      <c r="D80" s="373">
        <v>0</v>
      </c>
      <c r="E80" s="373">
        <v>0</v>
      </c>
    </row>
    <row r="81" spans="1:5" ht="26.4" x14ac:dyDescent="0.25">
      <c r="A81" s="371" t="s">
        <v>953</v>
      </c>
      <c r="B81" s="372" t="s">
        <v>954</v>
      </c>
      <c r="C81" s="373">
        <v>0</v>
      </c>
      <c r="D81" s="373">
        <v>0</v>
      </c>
      <c r="E81" s="373">
        <v>0</v>
      </c>
    </row>
    <row r="82" spans="1:5" x14ac:dyDescent="0.25">
      <c r="A82" s="371" t="s">
        <v>955</v>
      </c>
      <c r="B82" s="372" t="s">
        <v>956</v>
      </c>
      <c r="C82" s="373">
        <v>0</v>
      </c>
      <c r="D82" s="373">
        <v>0</v>
      </c>
      <c r="E82" s="373">
        <v>0</v>
      </c>
    </row>
    <row r="83" spans="1:5" ht="26.4" x14ac:dyDescent="0.25">
      <c r="A83" s="371" t="s">
        <v>957</v>
      </c>
      <c r="B83" s="372" t="s">
        <v>958</v>
      </c>
      <c r="C83" s="373">
        <v>0</v>
      </c>
      <c r="D83" s="373">
        <v>0</v>
      </c>
      <c r="E83" s="373">
        <v>0</v>
      </c>
    </row>
    <row r="84" spans="1:5" ht="39.6" x14ac:dyDescent="0.25">
      <c r="A84" s="371" t="s">
        <v>959</v>
      </c>
      <c r="B84" s="372" t="s">
        <v>960</v>
      </c>
      <c r="C84" s="373">
        <v>0</v>
      </c>
      <c r="D84" s="373">
        <v>0</v>
      </c>
      <c r="E84" s="373">
        <v>0</v>
      </c>
    </row>
    <row r="85" spans="1:5" ht="26.4" x14ac:dyDescent="0.25">
      <c r="A85" s="371" t="s">
        <v>961</v>
      </c>
      <c r="B85" s="372" t="s">
        <v>962</v>
      </c>
      <c r="C85" s="373">
        <v>0</v>
      </c>
      <c r="D85" s="373">
        <v>0</v>
      </c>
      <c r="E85" s="373">
        <v>0</v>
      </c>
    </row>
    <row r="86" spans="1:5" x14ac:dyDescent="0.25">
      <c r="A86" s="371" t="s">
        <v>963</v>
      </c>
      <c r="B86" s="372" t="s">
        <v>964</v>
      </c>
      <c r="C86" s="373">
        <v>0</v>
      </c>
      <c r="D86" s="373">
        <v>0</v>
      </c>
      <c r="E86" s="373">
        <v>0</v>
      </c>
    </row>
    <row r="87" spans="1:5" ht="39.6" x14ac:dyDescent="0.25">
      <c r="A87" s="371" t="s">
        <v>965</v>
      </c>
      <c r="B87" s="372" t="s">
        <v>966</v>
      </c>
      <c r="C87" s="373">
        <v>0</v>
      </c>
      <c r="D87" s="373">
        <v>0</v>
      </c>
      <c r="E87" s="373">
        <v>0</v>
      </c>
    </row>
    <row r="88" spans="1:5" ht="26.4" x14ac:dyDescent="0.25">
      <c r="A88" s="371" t="s">
        <v>967</v>
      </c>
      <c r="B88" s="372" t="s">
        <v>968</v>
      </c>
      <c r="C88" s="373">
        <v>0</v>
      </c>
      <c r="D88" s="373">
        <v>0</v>
      </c>
      <c r="E88" s="373">
        <v>0</v>
      </c>
    </row>
    <row r="89" spans="1:5" ht="79.2" x14ac:dyDescent="0.25">
      <c r="A89" s="371" t="s">
        <v>969</v>
      </c>
      <c r="B89" s="372" t="s">
        <v>970</v>
      </c>
      <c r="C89" s="373">
        <v>0</v>
      </c>
      <c r="D89" s="373">
        <v>0</v>
      </c>
      <c r="E89" s="373">
        <v>0</v>
      </c>
    </row>
    <row r="90" spans="1:5" ht="26.4" x14ac:dyDescent="0.25">
      <c r="A90" s="371" t="s">
        <v>971</v>
      </c>
      <c r="B90" s="372" t="s">
        <v>972</v>
      </c>
      <c r="C90" s="373">
        <v>0</v>
      </c>
      <c r="D90" s="373">
        <v>0</v>
      </c>
      <c r="E90" s="373">
        <v>0</v>
      </c>
    </row>
    <row r="91" spans="1:5" x14ac:dyDescent="0.25">
      <c r="A91" s="371" t="s">
        <v>973</v>
      </c>
      <c r="B91" s="372" t="s">
        <v>974</v>
      </c>
      <c r="C91" s="373">
        <v>0</v>
      </c>
      <c r="D91" s="373">
        <v>0</v>
      </c>
      <c r="E91" s="373">
        <v>0</v>
      </c>
    </row>
    <row r="92" spans="1:5" ht="26.4" x14ac:dyDescent="0.25">
      <c r="A92" s="371" t="s">
        <v>975</v>
      </c>
      <c r="B92" s="372" t="s">
        <v>976</v>
      </c>
      <c r="C92" s="373">
        <v>0</v>
      </c>
      <c r="D92" s="373">
        <v>0</v>
      </c>
      <c r="E92" s="373">
        <v>0</v>
      </c>
    </row>
    <row r="93" spans="1:5" ht="26.4" x14ac:dyDescent="0.25">
      <c r="A93" s="371" t="s">
        <v>977</v>
      </c>
      <c r="B93" s="372" t="s">
        <v>978</v>
      </c>
      <c r="C93" s="373">
        <v>0</v>
      </c>
      <c r="D93" s="373">
        <v>0</v>
      </c>
      <c r="E93" s="373">
        <v>0</v>
      </c>
    </row>
    <row r="94" spans="1:5" x14ac:dyDescent="0.25">
      <c r="A94" s="371" t="s">
        <v>979</v>
      </c>
      <c r="B94" s="372" t="s">
        <v>980</v>
      </c>
      <c r="C94" s="373">
        <v>0</v>
      </c>
      <c r="D94" s="373">
        <v>0</v>
      </c>
      <c r="E94" s="373">
        <v>0</v>
      </c>
    </row>
    <row r="95" spans="1:5" ht="26.4" x14ac:dyDescent="0.25">
      <c r="A95" s="371" t="s">
        <v>981</v>
      </c>
      <c r="B95" s="372" t="s">
        <v>982</v>
      </c>
      <c r="C95" s="373">
        <v>0</v>
      </c>
      <c r="D95" s="373">
        <v>0</v>
      </c>
      <c r="E95" s="373">
        <v>0</v>
      </c>
    </row>
    <row r="96" spans="1:5" ht="26.4" x14ac:dyDescent="0.25">
      <c r="A96" s="371" t="s">
        <v>983</v>
      </c>
      <c r="B96" s="372" t="s">
        <v>984</v>
      </c>
      <c r="C96" s="373">
        <v>0</v>
      </c>
      <c r="D96" s="373">
        <v>0</v>
      </c>
      <c r="E96" s="373">
        <v>0</v>
      </c>
    </row>
    <row r="97" spans="1:5" ht="26.4" x14ac:dyDescent="0.25">
      <c r="A97" s="371" t="s">
        <v>985</v>
      </c>
      <c r="B97" s="372" t="s">
        <v>986</v>
      </c>
      <c r="C97" s="373">
        <v>0</v>
      </c>
      <c r="D97" s="373">
        <v>0</v>
      </c>
      <c r="E97" s="373">
        <v>0</v>
      </c>
    </row>
    <row r="98" spans="1:5" ht="26.4" x14ac:dyDescent="0.25">
      <c r="A98" s="371" t="s">
        <v>987</v>
      </c>
      <c r="B98" s="372" t="s">
        <v>988</v>
      </c>
      <c r="C98" s="373">
        <v>0</v>
      </c>
      <c r="D98" s="373">
        <v>0</v>
      </c>
      <c r="E98" s="373">
        <v>0</v>
      </c>
    </row>
    <row r="99" spans="1:5" x14ac:dyDescent="0.25">
      <c r="A99" s="371" t="s">
        <v>989</v>
      </c>
      <c r="B99" s="372" t="s">
        <v>990</v>
      </c>
      <c r="C99" s="373">
        <v>0</v>
      </c>
      <c r="D99" s="373">
        <v>0</v>
      </c>
      <c r="E99" s="373">
        <v>0</v>
      </c>
    </row>
    <row r="100" spans="1:5" ht="26.4" x14ac:dyDescent="0.25">
      <c r="A100" s="371" t="s">
        <v>991</v>
      </c>
      <c r="B100" s="372" t="s">
        <v>992</v>
      </c>
      <c r="C100" s="373">
        <v>0</v>
      </c>
      <c r="D100" s="373">
        <v>0</v>
      </c>
      <c r="E100" s="373">
        <v>0</v>
      </c>
    </row>
    <row r="101" spans="1:5" ht="26.4" x14ac:dyDescent="0.25">
      <c r="A101" s="371" t="s">
        <v>993</v>
      </c>
      <c r="B101" s="372" t="s">
        <v>994</v>
      </c>
      <c r="C101" s="373">
        <v>0</v>
      </c>
      <c r="D101" s="373">
        <v>0</v>
      </c>
      <c r="E101" s="373">
        <v>0</v>
      </c>
    </row>
    <row r="102" spans="1:5" ht="26.4" x14ac:dyDescent="0.25">
      <c r="A102" s="371" t="s">
        <v>995</v>
      </c>
      <c r="B102" s="372" t="s">
        <v>996</v>
      </c>
      <c r="C102" s="373">
        <v>0</v>
      </c>
      <c r="D102" s="373">
        <v>0</v>
      </c>
      <c r="E102" s="373">
        <v>0</v>
      </c>
    </row>
    <row r="103" spans="1:5" ht="26.4" x14ac:dyDescent="0.25">
      <c r="A103" s="371" t="s">
        <v>997</v>
      </c>
      <c r="B103" s="372" t="s">
        <v>998</v>
      </c>
      <c r="C103" s="373">
        <v>28786505</v>
      </c>
      <c r="D103" s="373">
        <v>0</v>
      </c>
      <c r="E103" s="373">
        <v>28786505</v>
      </c>
    </row>
    <row r="104" spans="1:5" x14ac:dyDescent="0.25">
      <c r="A104" s="371" t="s">
        <v>999</v>
      </c>
      <c r="B104" s="372" t="s">
        <v>1000</v>
      </c>
      <c r="C104" s="373">
        <v>0</v>
      </c>
      <c r="D104" s="373">
        <v>0</v>
      </c>
      <c r="E104" s="373">
        <v>0</v>
      </c>
    </row>
    <row r="105" spans="1:5" ht="26.4" x14ac:dyDescent="0.25">
      <c r="A105" s="371" t="s">
        <v>1001</v>
      </c>
      <c r="B105" s="372" t="s">
        <v>1002</v>
      </c>
      <c r="C105" s="373">
        <v>0</v>
      </c>
      <c r="D105" s="373">
        <v>0</v>
      </c>
      <c r="E105" s="373">
        <v>0</v>
      </c>
    </row>
    <row r="106" spans="1:5" ht="26.4" x14ac:dyDescent="0.25">
      <c r="A106" s="371" t="s">
        <v>1003</v>
      </c>
      <c r="B106" s="372" t="s">
        <v>1004</v>
      </c>
      <c r="C106" s="373">
        <v>0</v>
      </c>
      <c r="D106" s="373">
        <v>0</v>
      </c>
      <c r="E106" s="373">
        <v>0</v>
      </c>
    </row>
    <row r="107" spans="1:5" x14ac:dyDescent="0.25">
      <c r="A107" s="371" t="s">
        <v>1005</v>
      </c>
      <c r="B107" s="372" t="s">
        <v>1006</v>
      </c>
      <c r="C107" s="373">
        <v>0</v>
      </c>
      <c r="D107" s="373">
        <v>0</v>
      </c>
      <c r="E107" s="373">
        <v>0</v>
      </c>
    </row>
    <row r="108" spans="1:5" x14ac:dyDescent="0.25">
      <c r="A108" s="371" t="s">
        <v>1007</v>
      </c>
      <c r="B108" s="372" t="s">
        <v>1008</v>
      </c>
      <c r="C108" s="373">
        <v>0</v>
      </c>
      <c r="D108" s="373">
        <v>0</v>
      </c>
      <c r="E108" s="373">
        <v>0</v>
      </c>
    </row>
    <row r="109" spans="1:5" ht="39.6" x14ac:dyDescent="0.25">
      <c r="A109" s="371" t="s">
        <v>1009</v>
      </c>
      <c r="B109" s="372" t="s">
        <v>1010</v>
      </c>
      <c r="C109" s="373">
        <v>0</v>
      </c>
      <c r="D109" s="373">
        <v>0</v>
      </c>
      <c r="E109" s="373">
        <v>0</v>
      </c>
    </row>
    <row r="110" spans="1:5" ht="39.6" x14ac:dyDescent="0.25">
      <c r="A110" s="371" t="s">
        <v>1011</v>
      </c>
      <c r="B110" s="372" t="s">
        <v>1012</v>
      </c>
      <c r="C110" s="373">
        <v>0</v>
      </c>
      <c r="D110" s="373">
        <v>0</v>
      </c>
      <c r="E110" s="373">
        <v>0</v>
      </c>
    </row>
    <row r="111" spans="1:5" ht="52.8" x14ac:dyDescent="0.25">
      <c r="A111" s="371" t="s">
        <v>1013</v>
      </c>
      <c r="B111" s="372" t="s">
        <v>1014</v>
      </c>
      <c r="C111" s="373">
        <v>0</v>
      </c>
      <c r="D111" s="373">
        <v>0</v>
      </c>
      <c r="E111" s="373">
        <v>0</v>
      </c>
    </row>
    <row r="112" spans="1:5" ht="39.6" x14ac:dyDescent="0.25">
      <c r="A112" s="371" t="s">
        <v>1015</v>
      </c>
      <c r="B112" s="372" t="s">
        <v>1016</v>
      </c>
      <c r="C112" s="373">
        <v>0</v>
      </c>
      <c r="D112" s="373">
        <v>0</v>
      </c>
      <c r="E112" s="373">
        <v>0</v>
      </c>
    </row>
    <row r="113" spans="1:5" ht="39.6" x14ac:dyDescent="0.25">
      <c r="A113" s="371" t="s">
        <v>1017</v>
      </c>
      <c r="B113" s="372" t="s">
        <v>1018</v>
      </c>
      <c r="C113" s="373">
        <v>0</v>
      </c>
      <c r="D113" s="373">
        <v>0</v>
      </c>
      <c r="E113" s="373">
        <v>0</v>
      </c>
    </row>
    <row r="114" spans="1:5" x14ac:dyDescent="0.25">
      <c r="A114" s="371" t="s">
        <v>1019</v>
      </c>
      <c r="B114" s="372" t="s">
        <v>1020</v>
      </c>
      <c r="C114" s="373">
        <v>0</v>
      </c>
      <c r="D114" s="373">
        <v>0</v>
      </c>
      <c r="E114" s="373">
        <v>0</v>
      </c>
    </row>
    <row r="115" spans="1:5" ht="26.4" x14ac:dyDescent="0.25">
      <c r="A115" s="371" t="s">
        <v>1021</v>
      </c>
      <c r="B115" s="372" t="s">
        <v>1022</v>
      </c>
      <c r="C115" s="373">
        <v>0</v>
      </c>
      <c r="D115" s="373">
        <v>0</v>
      </c>
      <c r="E115" s="373">
        <v>0</v>
      </c>
    </row>
    <row r="116" spans="1:5" x14ac:dyDescent="0.25">
      <c r="A116" s="371" t="s">
        <v>1023</v>
      </c>
      <c r="B116" s="372" t="s">
        <v>1024</v>
      </c>
      <c r="C116" s="373">
        <v>0</v>
      </c>
      <c r="D116" s="373">
        <v>0</v>
      </c>
      <c r="E116" s="373">
        <v>0</v>
      </c>
    </row>
    <row r="117" spans="1:5" ht="26.4" x14ac:dyDescent="0.25">
      <c r="A117" s="371" t="s">
        <v>1025</v>
      </c>
      <c r="B117" s="372" t="s">
        <v>1026</v>
      </c>
      <c r="C117" s="373">
        <v>0</v>
      </c>
      <c r="D117" s="373">
        <v>0</v>
      </c>
      <c r="E117" s="373">
        <v>0</v>
      </c>
    </row>
    <row r="118" spans="1:5" ht="26.4" x14ac:dyDescent="0.25">
      <c r="A118" s="371" t="s">
        <v>1027</v>
      </c>
      <c r="B118" s="372" t="s">
        <v>1028</v>
      </c>
      <c r="C118" s="373">
        <v>274970</v>
      </c>
      <c r="D118" s="373">
        <v>0</v>
      </c>
      <c r="E118" s="373">
        <v>274970</v>
      </c>
    </row>
    <row r="119" spans="1:5" x14ac:dyDescent="0.25">
      <c r="A119" s="371" t="s">
        <v>1029</v>
      </c>
      <c r="B119" s="372" t="s">
        <v>1030</v>
      </c>
      <c r="C119" s="373">
        <v>1802817</v>
      </c>
      <c r="D119" s="373">
        <v>0</v>
      </c>
      <c r="E119" s="373">
        <v>1802817</v>
      </c>
    </row>
    <row r="120" spans="1:5" ht="26.4" x14ac:dyDescent="0.25">
      <c r="A120" s="371" t="s">
        <v>1031</v>
      </c>
      <c r="B120" s="372" t="s">
        <v>1032</v>
      </c>
      <c r="C120" s="373">
        <v>24986333</v>
      </c>
      <c r="D120" s="373">
        <v>0</v>
      </c>
      <c r="E120" s="373">
        <v>24986333</v>
      </c>
    </row>
    <row r="121" spans="1:5" ht="39.6" x14ac:dyDescent="0.25">
      <c r="A121" s="371" t="s">
        <v>1033</v>
      </c>
      <c r="B121" s="372" t="s">
        <v>1034</v>
      </c>
      <c r="C121" s="373">
        <v>0</v>
      </c>
      <c r="D121" s="373">
        <v>0</v>
      </c>
      <c r="E121" s="373">
        <v>0</v>
      </c>
    </row>
    <row r="122" spans="1:5" ht="39.6" x14ac:dyDescent="0.25">
      <c r="A122" s="371" t="s">
        <v>1035</v>
      </c>
      <c r="B122" s="372" t="s">
        <v>1036</v>
      </c>
      <c r="C122" s="373">
        <v>0</v>
      </c>
      <c r="D122" s="373">
        <v>0</v>
      </c>
      <c r="E122" s="373">
        <v>0</v>
      </c>
    </row>
    <row r="123" spans="1:5" ht="26.4" x14ac:dyDescent="0.25">
      <c r="A123" s="374" t="s">
        <v>1037</v>
      </c>
      <c r="B123" s="375" t="s">
        <v>1038</v>
      </c>
      <c r="C123" s="376">
        <v>33554505</v>
      </c>
      <c r="D123" s="376">
        <v>0</v>
      </c>
      <c r="E123" s="376">
        <v>33554505</v>
      </c>
    </row>
    <row r="124" spans="1:5" x14ac:dyDescent="0.25">
      <c r="A124" s="371" t="s">
        <v>1039</v>
      </c>
      <c r="B124" s="372" t="s">
        <v>1040</v>
      </c>
      <c r="C124" s="373">
        <v>0</v>
      </c>
      <c r="D124" s="373">
        <v>0</v>
      </c>
      <c r="E124" s="373">
        <v>0</v>
      </c>
    </row>
    <row r="125" spans="1:5" x14ac:dyDescent="0.25">
      <c r="A125" s="371" t="s">
        <v>1041</v>
      </c>
      <c r="B125" s="372" t="s">
        <v>1042</v>
      </c>
      <c r="C125" s="373">
        <v>0</v>
      </c>
      <c r="D125" s="373">
        <v>0</v>
      </c>
      <c r="E125" s="373">
        <v>0</v>
      </c>
    </row>
    <row r="126" spans="1:5" ht="26.4" x14ac:dyDescent="0.25">
      <c r="A126" s="371" t="s">
        <v>1043</v>
      </c>
      <c r="B126" s="372" t="s">
        <v>1044</v>
      </c>
      <c r="C126" s="373">
        <v>839991</v>
      </c>
      <c r="D126" s="373">
        <v>0</v>
      </c>
      <c r="E126" s="373">
        <v>839991</v>
      </c>
    </row>
    <row r="127" spans="1:5" ht="26.4" x14ac:dyDescent="0.25">
      <c r="A127" s="371" t="s">
        <v>1045</v>
      </c>
      <c r="B127" s="372" t="s">
        <v>1046</v>
      </c>
      <c r="C127" s="373">
        <v>0</v>
      </c>
      <c r="D127" s="373">
        <v>0</v>
      </c>
      <c r="E127" s="373">
        <v>0</v>
      </c>
    </row>
    <row r="128" spans="1:5" x14ac:dyDescent="0.25">
      <c r="A128" s="371" t="s">
        <v>1047</v>
      </c>
      <c r="B128" s="372" t="s">
        <v>1048</v>
      </c>
      <c r="C128" s="373">
        <v>228217</v>
      </c>
      <c r="D128" s="373">
        <v>0</v>
      </c>
      <c r="E128" s="373">
        <v>228217</v>
      </c>
    </row>
    <row r="129" spans="1:5" ht="26.4" x14ac:dyDescent="0.25">
      <c r="A129" s="371" t="s">
        <v>1049</v>
      </c>
      <c r="B129" s="372" t="s">
        <v>1050</v>
      </c>
      <c r="C129" s="373">
        <v>1068208</v>
      </c>
      <c r="D129" s="373">
        <v>0</v>
      </c>
      <c r="E129" s="373">
        <v>1068208</v>
      </c>
    </row>
    <row r="130" spans="1:5" ht="39.6" x14ac:dyDescent="0.25">
      <c r="A130" s="371" t="s">
        <v>1051</v>
      </c>
      <c r="B130" s="372" t="s">
        <v>1052</v>
      </c>
      <c r="C130" s="373">
        <v>0</v>
      </c>
      <c r="D130" s="373">
        <v>0</v>
      </c>
      <c r="E130" s="373">
        <v>0</v>
      </c>
    </row>
    <row r="131" spans="1:5" ht="39.6" x14ac:dyDescent="0.25">
      <c r="A131" s="371" t="s">
        <v>1053</v>
      </c>
      <c r="B131" s="372" t="s">
        <v>1054</v>
      </c>
      <c r="C131" s="373">
        <v>214567</v>
      </c>
      <c r="D131" s="373">
        <v>0</v>
      </c>
      <c r="E131" s="373">
        <v>214567</v>
      </c>
    </row>
    <row r="132" spans="1:5" x14ac:dyDescent="0.25">
      <c r="A132" s="371" t="s">
        <v>1055</v>
      </c>
      <c r="B132" s="372" t="s">
        <v>1056</v>
      </c>
      <c r="C132" s="373">
        <v>0</v>
      </c>
      <c r="D132" s="373">
        <v>0</v>
      </c>
      <c r="E132" s="373">
        <v>0</v>
      </c>
    </row>
    <row r="133" spans="1:5" x14ac:dyDescent="0.25">
      <c r="A133" s="371" t="s">
        <v>1057</v>
      </c>
      <c r="B133" s="372" t="s">
        <v>1058</v>
      </c>
      <c r="C133" s="373">
        <v>0</v>
      </c>
      <c r="D133" s="373">
        <v>0</v>
      </c>
      <c r="E133" s="373">
        <v>0</v>
      </c>
    </row>
    <row r="134" spans="1:5" ht="39.6" x14ac:dyDescent="0.25">
      <c r="A134" s="371" t="s">
        <v>1059</v>
      </c>
      <c r="B134" s="372" t="s">
        <v>1060</v>
      </c>
      <c r="C134" s="373">
        <v>0</v>
      </c>
      <c r="D134" s="373">
        <v>0</v>
      </c>
      <c r="E134" s="373">
        <v>0</v>
      </c>
    </row>
    <row r="135" spans="1:5" ht="26.4" x14ac:dyDescent="0.25">
      <c r="A135" s="371" t="s">
        <v>1061</v>
      </c>
      <c r="B135" s="372" t="s">
        <v>1062</v>
      </c>
      <c r="C135" s="373">
        <v>0</v>
      </c>
      <c r="D135" s="373">
        <v>0</v>
      </c>
      <c r="E135" s="373">
        <v>0</v>
      </c>
    </row>
    <row r="136" spans="1:5" ht="26.4" x14ac:dyDescent="0.25">
      <c r="A136" s="371" t="s">
        <v>1063</v>
      </c>
      <c r="B136" s="372" t="s">
        <v>1064</v>
      </c>
      <c r="C136" s="373">
        <v>0</v>
      </c>
      <c r="D136" s="373">
        <v>0</v>
      </c>
      <c r="E136" s="373">
        <v>0</v>
      </c>
    </row>
    <row r="137" spans="1:5" x14ac:dyDescent="0.25">
      <c r="A137" s="371" t="s">
        <v>1065</v>
      </c>
      <c r="B137" s="372" t="s">
        <v>1066</v>
      </c>
      <c r="C137" s="373">
        <v>0</v>
      </c>
      <c r="D137" s="373">
        <v>0</v>
      </c>
      <c r="E137" s="373">
        <v>0</v>
      </c>
    </row>
    <row r="138" spans="1:5" ht="26.4" x14ac:dyDescent="0.25">
      <c r="A138" s="371" t="s">
        <v>1067</v>
      </c>
      <c r="B138" s="372" t="s">
        <v>1068</v>
      </c>
      <c r="C138" s="373">
        <v>0</v>
      </c>
      <c r="D138" s="373">
        <v>0</v>
      </c>
      <c r="E138" s="373">
        <v>0</v>
      </c>
    </row>
    <row r="139" spans="1:5" ht="26.4" x14ac:dyDescent="0.25">
      <c r="A139" s="371" t="s">
        <v>1069</v>
      </c>
      <c r="B139" s="372" t="s">
        <v>1070</v>
      </c>
      <c r="C139" s="373">
        <v>214567</v>
      </c>
      <c r="D139" s="373">
        <v>0</v>
      </c>
      <c r="E139" s="373">
        <v>214567</v>
      </c>
    </row>
    <row r="140" spans="1:5" ht="26.4" x14ac:dyDescent="0.25">
      <c r="A140" s="371" t="s">
        <v>1071</v>
      </c>
      <c r="B140" s="372" t="s">
        <v>1072</v>
      </c>
      <c r="C140" s="373">
        <v>0</v>
      </c>
      <c r="D140" s="373">
        <v>0</v>
      </c>
      <c r="E140" s="373">
        <v>0</v>
      </c>
    </row>
    <row r="141" spans="1:5" ht="26.4" x14ac:dyDescent="0.25">
      <c r="A141" s="371" t="s">
        <v>1073</v>
      </c>
      <c r="B141" s="372" t="s">
        <v>1074</v>
      </c>
      <c r="C141" s="373">
        <v>0</v>
      </c>
      <c r="D141" s="373">
        <v>0</v>
      </c>
      <c r="E141" s="373">
        <v>0</v>
      </c>
    </row>
    <row r="142" spans="1:5" ht="39.6" x14ac:dyDescent="0.25">
      <c r="A142" s="371" t="s">
        <v>1075</v>
      </c>
      <c r="B142" s="372" t="s">
        <v>1076</v>
      </c>
      <c r="C142" s="373">
        <v>41825</v>
      </c>
      <c r="D142" s="373">
        <v>0</v>
      </c>
      <c r="E142" s="373">
        <v>41825</v>
      </c>
    </row>
    <row r="143" spans="1:5" x14ac:dyDescent="0.25">
      <c r="A143" s="371" t="s">
        <v>1077</v>
      </c>
      <c r="B143" s="372" t="s">
        <v>1078</v>
      </c>
      <c r="C143" s="373">
        <v>0</v>
      </c>
      <c r="D143" s="373">
        <v>0</v>
      </c>
      <c r="E143" s="373">
        <v>0</v>
      </c>
    </row>
    <row r="144" spans="1:5" x14ac:dyDescent="0.25">
      <c r="A144" s="371" t="s">
        <v>1079</v>
      </c>
      <c r="B144" s="372" t="s">
        <v>1080</v>
      </c>
      <c r="C144" s="373">
        <v>0</v>
      </c>
      <c r="D144" s="373">
        <v>0</v>
      </c>
      <c r="E144" s="373">
        <v>0</v>
      </c>
    </row>
    <row r="145" spans="1:5" ht="39.6" x14ac:dyDescent="0.25">
      <c r="A145" s="371" t="s">
        <v>1081</v>
      </c>
      <c r="B145" s="372" t="s">
        <v>1082</v>
      </c>
      <c r="C145" s="373">
        <v>0</v>
      </c>
      <c r="D145" s="373">
        <v>0</v>
      </c>
      <c r="E145" s="373">
        <v>0</v>
      </c>
    </row>
    <row r="146" spans="1:5" ht="26.4" x14ac:dyDescent="0.25">
      <c r="A146" s="371" t="s">
        <v>1083</v>
      </c>
      <c r="B146" s="372" t="s">
        <v>1084</v>
      </c>
      <c r="C146" s="373">
        <v>0</v>
      </c>
      <c r="D146" s="373">
        <v>0</v>
      </c>
      <c r="E146" s="373">
        <v>0</v>
      </c>
    </row>
    <row r="147" spans="1:5" ht="26.4" x14ac:dyDescent="0.25">
      <c r="A147" s="371" t="s">
        <v>1085</v>
      </c>
      <c r="B147" s="372" t="s">
        <v>1086</v>
      </c>
      <c r="C147" s="373">
        <v>0</v>
      </c>
      <c r="D147" s="373">
        <v>0</v>
      </c>
      <c r="E147" s="373">
        <v>0</v>
      </c>
    </row>
    <row r="148" spans="1:5" x14ac:dyDescent="0.25">
      <c r="A148" s="371" t="s">
        <v>1087</v>
      </c>
      <c r="B148" s="372" t="s">
        <v>1088</v>
      </c>
      <c r="C148" s="373">
        <v>0</v>
      </c>
      <c r="D148" s="373">
        <v>0</v>
      </c>
      <c r="E148" s="373">
        <v>0</v>
      </c>
    </row>
    <row r="149" spans="1:5" ht="26.4" x14ac:dyDescent="0.25">
      <c r="A149" s="371" t="s">
        <v>1089</v>
      </c>
      <c r="B149" s="372" t="s">
        <v>1090</v>
      </c>
      <c r="C149" s="373">
        <v>41825</v>
      </c>
      <c r="D149" s="373">
        <v>0</v>
      </c>
      <c r="E149" s="373">
        <v>41825</v>
      </c>
    </row>
    <row r="150" spans="1:5" ht="26.4" x14ac:dyDescent="0.25">
      <c r="A150" s="371" t="s">
        <v>1091</v>
      </c>
      <c r="B150" s="372" t="s">
        <v>1092</v>
      </c>
      <c r="C150" s="373">
        <v>0</v>
      </c>
      <c r="D150" s="373">
        <v>0</v>
      </c>
      <c r="E150" s="373">
        <v>0</v>
      </c>
    </row>
    <row r="151" spans="1:5" ht="26.4" x14ac:dyDescent="0.25">
      <c r="A151" s="371" t="s">
        <v>1093</v>
      </c>
      <c r="B151" s="372" t="s">
        <v>1094</v>
      </c>
      <c r="C151" s="373">
        <v>0</v>
      </c>
      <c r="D151" s="373">
        <v>0</v>
      </c>
      <c r="E151" s="373">
        <v>0</v>
      </c>
    </row>
    <row r="152" spans="1:5" ht="26.4" x14ac:dyDescent="0.25">
      <c r="A152" s="371" t="s">
        <v>1095</v>
      </c>
      <c r="B152" s="372" t="s">
        <v>1096</v>
      </c>
      <c r="C152" s="373">
        <v>0</v>
      </c>
      <c r="D152" s="373">
        <v>0</v>
      </c>
      <c r="E152" s="373">
        <v>0</v>
      </c>
    </row>
    <row r="153" spans="1:5" ht="26.4" x14ac:dyDescent="0.25">
      <c r="A153" s="371" t="s">
        <v>1097</v>
      </c>
      <c r="B153" s="372" t="s">
        <v>1098</v>
      </c>
      <c r="C153" s="373">
        <v>462325429</v>
      </c>
      <c r="D153" s="373">
        <v>0</v>
      </c>
      <c r="E153" s="373">
        <v>462325429</v>
      </c>
    </row>
    <row r="154" spans="1:5" x14ac:dyDescent="0.25">
      <c r="A154" s="371" t="s">
        <v>1099</v>
      </c>
      <c r="B154" s="372" t="s">
        <v>1100</v>
      </c>
      <c r="C154" s="373">
        <v>3485000</v>
      </c>
      <c r="D154" s="373">
        <v>0</v>
      </c>
      <c r="E154" s="373">
        <v>3485000</v>
      </c>
    </row>
    <row r="155" spans="1:5" x14ac:dyDescent="0.25">
      <c r="A155" s="371" t="s">
        <v>1101</v>
      </c>
      <c r="B155" s="372" t="s">
        <v>1102</v>
      </c>
      <c r="C155" s="373">
        <v>0</v>
      </c>
      <c r="D155" s="373">
        <v>0</v>
      </c>
      <c r="E155" s="373">
        <v>0</v>
      </c>
    </row>
    <row r="156" spans="1:5" ht="39.6" x14ac:dyDescent="0.25">
      <c r="A156" s="371" t="s">
        <v>1103</v>
      </c>
      <c r="B156" s="372" t="s">
        <v>1104</v>
      </c>
      <c r="C156" s="373">
        <v>0</v>
      </c>
      <c r="D156" s="373">
        <v>0</v>
      </c>
      <c r="E156" s="373">
        <v>0</v>
      </c>
    </row>
    <row r="157" spans="1:5" ht="26.4" x14ac:dyDescent="0.25">
      <c r="A157" s="371" t="s">
        <v>1105</v>
      </c>
      <c r="B157" s="372" t="s">
        <v>1106</v>
      </c>
      <c r="C157" s="373">
        <v>428571</v>
      </c>
      <c r="D157" s="373">
        <v>0</v>
      </c>
      <c r="E157" s="373">
        <v>428571</v>
      </c>
    </row>
    <row r="158" spans="1:5" ht="26.4" x14ac:dyDescent="0.25">
      <c r="A158" s="371" t="s">
        <v>1107</v>
      </c>
      <c r="B158" s="372" t="s">
        <v>1108</v>
      </c>
      <c r="C158" s="373">
        <v>0</v>
      </c>
      <c r="D158" s="373">
        <v>0</v>
      </c>
      <c r="E158" s="373">
        <v>0</v>
      </c>
    </row>
    <row r="159" spans="1:5" x14ac:dyDescent="0.25">
      <c r="A159" s="371" t="s">
        <v>1109</v>
      </c>
      <c r="B159" s="372" t="s">
        <v>1110</v>
      </c>
      <c r="C159" s="373">
        <v>0</v>
      </c>
      <c r="D159" s="373">
        <v>0</v>
      </c>
      <c r="E159" s="373">
        <v>0</v>
      </c>
    </row>
    <row r="160" spans="1:5" ht="26.4" x14ac:dyDescent="0.25">
      <c r="A160" s="371" t="s">
        <v>1111</v>
      </c>
      <c r="B160" s="372" t="s">
        <v>1112</v>
      </c>
      <c r="C160" s="373">
        <v>9745585</v>
      </c>
      <c r="D160" s="373">
        <v>0</v>
      </c>
      <c r="E160" s="373">
        <v>9745585</v>
      </c>
    </row>
    <row r="161" spans="1:5" ht="26.4" x14ac:dyDescent="0.25">
      <c r="A161" s="371" t="s">
        <v>1113</v>
      </c>
      <c r="B161" s="372" t="s">
        <v>1114</v>
      </c>
      <c r="C161" s="373">
        <v>448266273</v>
      </c>
      <c r="D161" s="373">
        <v>0</v>
      </c>
      <c r="E161" s="373">
        <v>448266273</v>
      </c>
    </row>
    <row r="162" spans="1:5" ht="26.4" x14ac:dyDescent="0.25">
      <c r="A162" s="371" t="s">
        <v>1115</v>
      </c>
      <c r="B162" s="372" t="s">
        <v>1116</v>
      </c>
      <c r="C162" s="373">
        <v>400000</v>
      </c>
      <c r="D162" s="373">
        <v>0</v>
      </c>
      <c r="E162" s="373">
        <v>400000</v>
      </c>
    </row>
    <row r="163" spans="1:5" ht="26.4" x14ac:dyDescent="0.25">
      <c r="A163" s="371" t="s">
        <v>1117</v>
      </c>
      <c r="B163" s="372" t="s">
        <v>1118</v>
      </c>
      <c r="C163" s="373">
        <v>0</v>
      </c>
      <c r="D163" s="373">
        <v>0</v>
      </c>
      <c r="E163" s="373">
        <v>0</v>
      </c>
    </row>
    <row r="164" spans="1:5" ht="39.6" x14ac:dyDescent="0.25">
      <c r="A164" s="371" t="s">
        <v>1119</v>
      </c>
      <c r="B164" s="372" t="s">
        <v>1120</v>
      </c>
      <c r="C164" s="373">
        <v>0</v>
      </c>
      <c r="D164" s="373">
        <v>0</v>
      </c>
      <c r="E164" s="373">
        <v>0</v>
      </c>
    </row>
    <row r="165" spans="1:5" ht="39.6" x14ac:dyDescent="0.25">
      <c r="A165" s="371" t="s">
        <v>1121</v>
      </c>
      <c r="B165" s="372" t="s">
        <v>1122</v>
      </c>
      <c r="C165" s="373">
        <v>0</v>
      </c>
      <c r="D165" s="373">
        <v>0</v>
      </c>
      <c r="E165" s="373">
        <v>0</v>
      </c>
    </row>
    <row r="166" spans="1:5" ht="39.6" x14ac:dyDescent="0.25">
      <c r="A166" s="371" t="s">
        <v>1123</v>
      </c>
      <c r="B166" s="372" t="s">
        <v>1124</v>
      </c>
      <c r="C166" s="373">
        <v>25286000</v>
      </c>
      <c r="D166" s="373">
        <v>0</v>
      </c>
      <c r="E166" s="373">
        <v>25286000</v>
      </c>
    </row>
    <row r="167" spans="1:5" x14ac:dyDescent="0.25">
      <c r="A167" s="371" t="s">
        <v>1125</v>
      </c>
      <c r="B167" s="372" t="s">
        <v>1126</v>
      </c>
      <c r="C167" s="373">
        <v>0</v>
      </c>
      <c r="D167" s="373">
        <v>0</v>
      </c>
      <c r="E167" s="373">
        <v>0</v>
      </c>
    </row>
    <row r="168" spans="1:5" x14ac:dyDescent="0.25">
      <c r="A168" s="371" t="s">
        <v>1127</v>
      </c>
      <c r="B168" s="372" t="s">
        <v>1128</v>
      </c>
      <c r="C168" s="373">
        <v>18536000</v>
      </c>
      <c r="D168" s="373">
        <v>0</v>
      </c>
      <c r="E168" s="373">
        <v>18536000</v>
      </c>
    </row>
    <row r="169" spans="1:5" x14ac:dyDescent="0.25">
      <c r="A169" s="371" t="s">
        <v>1129</v>
      </c>
      <c r="B169" s="372" t="s">
        <v>1130</v>
      </c>
      <c r="C169" s="373">
        <v>6750000</v>
      </c>
      <c r="D169" s="373">
        <v>0</v>
      </c>
      <c r="E169" s="373">
        <v>6750000</v>
      </c>
    </row>
    <row r="170" spans="1:5" x14ac:dyDescent="0.25">
      <c r="A170" s="371" t="s">
        <v>1131</v>
      </c>
      <c r="B170" s="372" t="s">
        <v>1132</v>
      </c>
      <c r="C170" s="373">
        <v>0</v>
      </c>
      <c r="D170" s="373">
        <v>0</v>
      </c>
      <c r="E170" s="373">
        <v>0</v>
      </c>
    </row>
    <row r="171" spans="1:5" x14ac:dyDescent="0.25">
      <c r="A171" s="371" t="s">
        <v>1133</v>
      </c>
      <c r="B171" s="372" t="s">
        <v>1134</v>
      </c>
      <c r="C171" s="373">
        <v>0</v>
      </c>
      <c r="D171" s="373">
        <v>0</v>
      </c>
      <c r="E171" s="373">
        <v>0</v>
      </c>
    </row>
    <row r="172" spans="1:5" ht="26.4" x14ac:dyDescent="0.25">
      <c r="A172" s="371" t="s">
        <v>1135</v>
      </c>
      <c r="B172" s="372" t="s">
        <v>1136</v>
      </c>
      <c r="C172" s="373">
        <v>0</v>
      </c>
      <c r="D172" s="373">
        <v>0</v>
      </c>
      <c r="E172" s="373">
        <v>0</v>
      </c>
    </row>
    <row r="173" spans="1:5" ht="26.4" x14ac:dyDescent="0.25">
      <c r="A173" s="371" t="s">
        <v>1137</v>
      </c>
      <c r="B173" s="372" t="s">
        <v>1138</v>
      </c>
      <c r="C173" s="373">
        <v>0</v>
      </c>
      <c r="D173" s="373">
        <v>0</v>
      </c>
      <c r="E173" s="373">
        <v>0</v>
      </c>
    </row>
    <row r="174" spans="1:5" x14ac:dyDescent="0.25">
      <c r="A174" s="371" t="s">
        <v>1139</v>
      </c>
      <c r="B174" s="372" t="s">
        <v>1140</v>
      </c>
      <c r="C174" s="373">
        <v>0</v>
      </c>
      <c r="D174" s="373">
        <v>0</v>
      </c>
      <c r="E174" s="373">
        <v>0</v>
      </c>
    </row>
    <row r="175" spans="1:5" x14ac:dyDescent="0.25">
      <c r="A175" s="371" t="s">
        <v>1141</v>
      </c>
      <c r="B175" s="372" t="s">
        <v>1142</v>
      </c>
      <c r="C175" s="373">
        <v>0</v>
      </c>
      <c r="D175" s="373">
        <v>0</v>
      </c>
      <c r="E175" s="373">
        <v>0</v>
      </c>
    </row>
    <row r="176" spans="1:5" ht="26.4" x14ac:dyDescent="0.25">
      <c r="A176" s="371" t="s">
        <v>1143</v>
      </c>
      <c r="B176" s="372" t="s">
        <v>1144</v>
      </c>
      <c r="C176" s="373">
        <v>0</v>
      </c>
      <c r="D176" s="373">
        <v>0</v>
      </c>
      <c r="E176" s="373">
        <v>0</v>
      </c>
    </row>
    <row r="177" spans="1:5" x14ac:dyDescent="0.25">
      <c r="A177" s="371" t="s">
        <v>1145</v>
      </c>
      <c r="B177" s="372" t="s">
        <v>1146</v>
      </c>
      <c r="C177" s="373">
        <v>0</v>
      </c>
      <c r="D177" s="373">
        <v>0</v>
      </c>
      <c r="E177" s="373">
        <v>0</v>
      </c>
    </row>
    <row r="178" spans="1:5" x14ac:dyDescent="0.25">
      <c r="A178" s="371" t="s">
        <v>1147</v>
      </c>
      <c r="B178" s="372" t="s">
        <v>1148</v>
      </c>
      <c r="C178" s="373">
        <v>0</v>
      </c>
      <c r="D178" s="373">
        <v>0</v>
      </c>
      <c r="E178" s="373">
        <v>0</v>
      </c>
    </row>
    <row r="179" spans="1:5" x14ac:dyDescent="0.25">
      <c r="A179" s="371" t="s">
        <v>1149</v>
      </c>
      <c r="B179" s="372" t="s">
        <v>1150</v>
      </c>
      <c r="C179" s="373">
        <v>0</v>
      </c>
      <c r="D179" s="373">
        <v>0</v>
      </c>
      <c r="E179" s="373">
        <v>0</v>
      </c>
    </row>
    <row r="180" spans="1:5" ht="26.4" x14ac:dyDescent="0.25">
      <c r="A180" s="371" t="s">
        <v>1151</v>
      </c>
      <c r="B180" s="372" t="s">
        <v>1152</v>
      </c>
      <c r="C180" s="373">
        <v>0</v>
      </c>
      <c r="D180" s="373">
        <v>0</v>
      </c>
      <c r="E180" s="373">
        <v>0</v>
      </c>
    </row>
    <row r="181" spans="1:5" ht="26.4" x14ac:dyDescent="0.25">
      <c r="A181" s="371" t="s">
        <v>1153</v>
      </c>
      <c r="B181" s="372" t="s">
        <v>1154</v>
      </c>
      <c r="C181" s="373">
        <v>133946417</v>
      </c>
      <c r="D181" s="373">
        <v>0</v>
      </c>
      <c r="E181" s="373">
        <v>133946417</v>
      </c>
    </row>
    <row r="182" spans="1:5" x14ac:dyDescent="0.25">
      <c r="A182" s="371" t="s">
        <v>1155</v>
      </c>
      <c r="B182" s="372" t="s">
        <v>1156</v>
      </c>
      <c r="C182" s="373">
        <v>0</v>
      </c>
      <c r="D182" s="373">
        <v>0</v>
      </c>
      <c r="E182" s="373">
        <v>0</v>
      </c>
    </row>
    <row r="183" spans="1:5" x14ac:dyDescent="0.25">
      <c r="A183" s="371" t="s">
        <v>1157</v>
      </c>
      <c r="B183" s="372" t="s">
        <v>1158</v>
      </c>
      <c r="C183" s="373">
        <v>21444000</v>
      </c>
      <c r="D183" s="373">
        <v>0</v>
      </c>
      <c r="E183" s="373">
        <v>21444000</v>
      </c>
    </row>
    <row r="184" spans="1:5" x14ac:dyDescent="0.25">
      <c r="A184" s="371" t="s">
        <v>1159</v>
      </c>
      <c r="B184" s="372" t="s">
        <v>1160</v>
      </c>
      <c r="C184" s="373">
        <v>34445067</v>
      </c>
      <c r="D184" s="373">
        <v>0</v>
      </c>
      <c r="E184" s="373">
        <v>34445067</v>
      </c>
    </row>
    <row r="185" spans="1:5" x14ac:dyDescent="0.25">
      <c r="A185" s="371" t="s">
        <v>1161</v>
      </c>
      <c r="B185" s="372" t="s">
        <v>1162</v>
      </c>
      <c r="C185" s="373">
        <v>1519000</v>
      </c>
      <c r="D185" s="373">
        <v>0</v>
      </c>
      <c r="E185" s="373">
        <v>1519000</v>
      </c>
    </row>
    <row r="186" spans="1:5" x14ac:dyDescent="0.25">
      <c r="A186" s="371" t="s">
        <v>1163</v>
      </c>
      <c r="B186" s="372" t="s">
        <v>1164</v>
      </c>
      <c r="C186" s="373">
        <v>0</v>
      </c>
      <c r="D186" s="373">
        <v>0</v>
      </c>
      <c r="E186" s="373">
        <v>0</v>
      </c>
    </row>
    <row r="187" spans="1:5" ht="26.4" x14ac:dyDescent="0.25">
      <c r="A187" s="371" t="s">
        <v>1165</v>
      </c>
      <c r="B187" s="372" t="s">
        <v>1166</v>
      </c>
      <c r="C187" s="373">
        <v>0</v>
      </c>
      <c r="D187" s="373">
        <v>0</v>
      </c>
      <c r="E187" s="373">
        <v>0</v>
      </c>
    </row>
    <row r="188" spans="1:5" ht="26.4" x14ac:dyDescent="0.25">
      <c r="A188" s="371" t="s">
        <v>1167</v>
      </c>
      <c r="B188" s="372" t="s">
        <v>1168</v>
      </c>
      <c r="C188" s="373">
        <v>75534350</v>
      </c>
      <c r="D188" s="373">
        <v>0</v>
      </c>
      <c r="E188" s="373">
        <v>75534350</v>
      </c>
    </row>
    <row r="189" spans="1:5" x14ac:dyDescent="0.25">
      <c r="A189" s="371" t="s">
        <v>1169</v>
      </c>
      <c r="B189" s="372" t="s">
        <v>1170</v>
      </c>
      <c r="C189" s="373">
        <v>1004000</v>
      </c>
      <c r="D189" s="373">
        <v>0</v>
      </c>
      <c r="E189" s="373">
        <v>1004000</v>
      </c>
    </row>
    <row r="190" spans="1:5" ht="26.4" x14ac:dyDescent="0.25">
      <c r="A190" s="371" t="s">
        <v>1171</v>
      </c>
      <c r="B190" s="372" t="s">
        <v>1172</v>
      </c>
      <c r="C190" s="373">
        <v>0</v>
      </c>
      <c r="D190" s="373">
        <v>0</v>
      </c>
      <c r="E190" s="373">
        <v>0</v>
      </c>
    </row>
    <row r="191" spans="1:5" x14ac:dyDescent="0.25">
      <c r="A191" s="371" t="s">
        <v>1173</v>
      </c>
      <c r="B191" s="372" t="s">
        <v>1174</v>
      </c>
      <c r="C191" s="373">
        <v>0</v>
      </c>
      <c r="D191" s="373">
        <v>0</v>
      </c>
      <c r="E191" s="373">
        <v>0</v>
      </c>
    </row>
    <row r="192" spans="1:5" x14ac:dyDescent="0.25">
      <c r="A192" s="371" t="s">
        <v>1175</v>
      </c>
      <c r="B192" s="372" t="s">
        <v>1176</v>
      </c>
      <c r="C192" s="373">
        <v>0</v>
      </c>
      <c r="D192" s="373">
        <v>0</v>
      </c>
      <c r="E192" s="373">
        <v>0</v>
      </c>
    </row>
    <row r="193" spans="1:5" ht="39.6" x14ac:dyDescent="0.25">
      <c r="A193" s="374" t="s">
        <v>1177</v>
      </c>
      <c r="B193" s="375" t="s">
        <v>1178</v>
      </c>
      <c r="C193" s="376">
        <v>622882446</v>
      </c>
      <c r="D193" s="376">
        <v>0</v>
      </c>
      <c r="E193" s="376">
        <v>622882446</v>
      </c>
    </row>
    <row r="194" spans="1:5" x14ac:dyDescent="0.25">
      <c r="A194" s="371" t="s">
        <v>1179</v>
      </c>
      <c r="B194" s="372" t="s">
        <v>1180</v>
      </c>
      <c r="C194" s="373">
        <v>808000</v>
      </c>
      <c r="D194" s="373">
        <v>0</v>
      </c>
      <c r="E194" s="373">
        <v>808000</v>
      </c>
    </row>
    <row r="195" spans="1:5" x14ac:dyDescent="0.25">
      <c r="A195" s="371" t="s">
        <v>1181</v>
      </c>
      <c r="B195" s="372" t="s">
        <v>1182</v>
      </c>
      <c r="C195" s="373">
        <v>314945960</v>
      </c>
      <c r="D195" s="373">
        <v>0</v>
      </c>
      <c r="E195" s="373">
        <v>314945960</v>
      </c>
    </row>
    <row r="196" spans="1:5" x14ac:dyDescent="0.25">
      <c r="A196" s="371" t="s">
        <v>1183</v>
      </c>
      <c r="B196" s="372" t="s">
        <v>1184</v>
      </c>
      <c r="C196" s="373">
        <v>0</v>
      </c>
      <c r="D196" s="373">
        <v>0</v>
      </c>
      <c r="E196" s="373">
        <v>0</v>
      </c>
    </row>
    <row r="197" spans="1:5" ht="26.4" x14ac:dyDescent="0.25">
      <c r="A197" s="371" t="s">
        <v>1185</v>
      </c>
      <c r="B197" s="372" t="s">
        <v>1186</v>
      </c>
      <c r="C197" s="373">
        <v>4130914</v>
      </c>
      <c r="D197" s="373">
        <v>0</v>
      </c>
      <c r="E197" s="373">
        <v>4130914</v>
      </c>
    </row>
    <row r="198" spans="1:5" ht="26.4" x14ac:dyDescent="0.25">
      <c r="A198" s="371" t="s">
        <v>1187</v>
      </c>
      <c r="B198" s="372" t="s">
        <v>1188</v>
      </c>
      <c r="C198" s="373">
        <v>41681566</v>
      </c>
      <c r="D198" s="373">
        <v>0</v>
      </c>
      <c r="E198" s="373">
        <v>41681566</v>
      </c>
    </row>
    <row r="199" spans="1:5" x14ac:dyDescent="0.25">
      <c r="A199" s="371" t="s">
        <v>1189</v>
      </c>
      <c r="B199" s="372" t="s">
        <v>1190</v>
      </c>
      <c r="C199" s="373">
        <v>0</v>
      </c>
      <c r="D199" s="373">
        <v>0</v>
      </c>
      <c r="E199" s="373">
        <v>0</v>
      </c>
    </row>
    <row r="200" spans="1:5" ht="26.4" x14ac:dyDescent="0.25">
      <c r="A200" s="371" t="s">
        <v>1191</v>
      </c>
      <c r="B200" s="372" t="s">
        <v>1192</v>
      </c>
      <c r="C200" s="373">
        <v>0</v>
      </c>
      <c r="D200" s="373">
        <v>0</v>
      </c>
      <c r="E200" s="373">
        <v>0</v>
      </c>
    </row>
    <row r="201" spans="1:5" ht="26.4" x14ac:dyDescent="0.25">
      <c r="A201" s="371" t="s">
        <v>1193</v>
      </c>
      <c r="B201" s="372" t="s">
        <v>1194</v>
      </c>
      <c r="C201" s="373">
        <v>30274848</v>
      </c>
      <c r="D201" s="373">
        <v>0</v>
      </c>
      <c r="E201" s="373">
        <v>30274848</v>
      </c>
    </row>
    <row r="202" spans="1:5" x14ac:dyDescent="0.25">
      <c r="A202" s="374" t="s">
        <v>1195</v>
      </c>
      <c r="B202" s="375" t="s">
        <v>1196</v>
      </c>
      <c r="C202" s="376">
        <v>391841288</v>
      </c>
      <c r="D202" s="376">
        <v>0</v>
      </c>
      <c r="E202" s="376">
        <v>391841288</v>
      </c>
    </row>
    <row r="203" spans="1:5" x14ac:dyDescent="0.25">
      <c r="A203" s="371" t="s">
        <v>1197</v>
      </c>
      <c r="B203" s="372" t="s">
        <v>1198</v>
      </c>
      <c r="C203" s="373">
        <v>182787746</v>
      </c>
      <c r="D203" s="373">
        <v>0</v>
      </c>
      <c r="E203" s="373">
        <v>182787746</v>
      </c>
    </row>
    <row r="204" spans="1:5" x14ac:dyDescent="0.25">
      <c r="A204" s="371" t="s">
        <v>1199</v>
      </c>
      <c r="B204" s="372" t="s">
        <v>1200</v>
      </c>
      <c r="C204" s="373">
        <v>0</v>
      </c>
      <c r="D204" s="373">
        <v>0</v>
      </c>
      <c r="E204" s="373">
        <v>0</v>
      </c>
    </row>
    <row r="205" spans="1:5" x14ac:dyDescent="0.25">
      <c r="A205" s="371" t="s">
        <v>1201</v>
      </c>
      <c r="B205" s="372" t="s">
        <v>1202</v>
      </c>
      <c r="C205" s="373">
        <v>0</v>
      </c>
      <c r="D205" s="373">
        <v>0</v>
      </c>
      <c r="E205" s="373">
        <v>0</v>
      </c>
    </row>
    <row r="206" spans="1:5" ht="26.4" x14ac:dyDescent="0.25">
      <c r="A206" s="371" t="s">
        <v>1203</v>
      </c>
      <c r="B206" s="372" t="s">
        <v>1204</v>
      </c>
      <c r="C206" s="373">
        <v>48688298</v>
      </c>
      <c r="D206" s="373">
        <v>0</v>
      </c>
      <c r="E206" s="373">
        <v>48688298</v>
      </c>
    </row>
    <row r="207" spans="1:5" x14ac:dyDescent="0.25">
      <c r="A207" s="374" t="s">
        <v>1205</v>
      </c>
      <c r="B207" s="375" t="s">
        <v>1206</v>
      </c>
      <c r="C207" s="376">
        <v>231476044</v>
      </c>
      <c r="D207" s="376">
        <v>0</v>
      </c>
      <c r="E207" s="376">
        <v>231476044</v>
      </c>
    </row>
    <row r="208" spans="1:5" ht="39.6" x14ac:dyDescent="0.25">
      <c r="A208" s="371" t="s">
        <v>1207</v>
      </c>
      <c r="B208" s="372" t="s">
        <v>1208</v>
      </c>
      <c r="C208" s="373">
        <v>0</v>
      </c>
      <c r="D208" s="373">
        <v>0</v>
      </c>
      <c r="E208" s="373">
        <v>0</v>
      </c>
    </row>
    <row r="209" spans="1:5" ht="39.6" x14ac:dyDescent="0.25">
      <c r="A209" s="371" t="s">
        <v>1209</v>
      </c>
      <c r="B209" s="372" t="s">
        <v>1210</v>
      </c>
      <c r="C209" s="373">
        <v>0</v>
      </c>
      <c r="D209" s="373">
        <v>0</v>
      </c>
      <c r="E209" s="373">
        <v>0</v>
      </c>
    </row>
    <row r="210" spans="1:5" x14ac:dyDescent="0.25">
      <c r="A210" s="371" t="s">
        <v>1211</v>
      </c>
      <c r="B210" s="372" t="s">
        <v>1212</v>
      </c>
      <c r="C210" s="373">
        <v>0</v>
      </c>
      <c r="D210" s="373">
        <v>0</v>
      </c>
      <c r="E210" s="373">
        <v>0</v>
      </c>
    </row>
    <row r="211" spans="1:5" x14ac:dyDescent="0.25">
      <c r="A211" s="371" t="s">
        <v>1213</v>
      </c>
      <c r="B211" s="372" t="s">
        <v>1214</v>
      </c>
      <c r="C211" s="373">
        <v>0</v>
      </c>
      <c r="D211" s="373">
        <v>0</v>
      </c>
      <c r="E211" s="373">
        <v>0</v>
      </c>
    </row>
    <row r="212" spans="1:5" ht="39.6" x14ac:dyDescent="0.25">
      <c r="A212" s="371" t="s">
        <v>1215</v>
      </c>
      <c r="B212" s="372" t="s">
        <v>1216</v>
      </c>
      <c r="C212" s="373">
        <v>0</v>
      </c>
      <c r="D212" s="373">
        <v>0</v>
      </c>
      <c r="E212" s="373">
        <v>0</v>
      </c>
    </row>
    <row r="213" spans="1:5" ht="26.4" x14ac:dyDescent="0.25">
      <c r="A213" s="371" t="s">
        <v>1217</v>
      </c>
      <c r="B213" s="372" t="s">
        <v>1218</v>
      </c>
      <c r="C213" s="373">
        <v>0</v>
      </c>
      <c r="D213" s="373">
        <v>0</v>
      </c>
      <c r="E213" s="373">
        <v>0</v>
      </c>
    </row>
    <row r="214" spans="1:5" ht="26.4" x14ac:dyDescent="0.25">
      <c r="A214" s="371" t="s">
        <v>1219</v>
      </c>
      <c r="B214" s="372" t="s">
        <v>1220</v>
      </c>
      <c r="C214" s="373">
        <v>0</v>
      </c>
      <c r="D214" s="373">
        <v>0</v>
      </c>
      <c r="E214" s="373">
        <v>0</v>
      </c>
    </row>
    <row r="215" spans="1:5" x14ac:dyDescent="0.25">
      <c r="A215" s="371" t="s">
        <v>1221</v>
      </c>
      <c r="B215" s="372" t="s">
        <v>1222</v>
      </c>
      <c r="C215" s="373">
        <v>0</v>
      </c>
      <c r="D215" s="373">
        <v>0</v>
      </c>
      <c r="E215" s="373">
        <v>0</v>
      </c>
    </row>
    <row r="216" spans="1:5" ht="26.4" x14ac:dyDescent="0.25">
      <c r="A216" s="371" t="s">
        <v>1223</v>
      </c>
      <c r="B216" s="372" t="s">
        <v>1224</v>
      </c>
      <c r="C216" s="373">
        <v>0</v>
      </c>
      <c r="D216" s="373">
        <v>0</v>
      </c>
      <c r="E216" s="373">
        <v>0</v>
      </c>
    </row>
    <row r="217" spans="1:5" x14ac:dyDescent="0.25">
      <c r="A217" s="371" t="s">
        <v>1225</v>
      </c>
      <c r="B217" s="372" t="s">
        <v>1226</v>
      </c>
      <c r="C217" s="373">
        <v>0</v>
      </c>
      <c r="D217" s="373">
        <v>0</v>
      </c>
      <c r="E217" s="373">
        <v>0</v>
      </c>
    </row>
    <row r="218" spans="1:5" ht="26.4" x14ac:dyDescent="0.25">
      <c r="A218" s="371" t="s">
        <v>1227</v>
      </c>
      <c r="B218" s="372" t="s">
        <v>1228</v>
      </c>
      <c r="C218" s="373">
        <v>0</v>
      </c>
      <c r="D218" s="373">
        <v>0</v>
      </c>
      <c r="E218" s="373">
        <v>0</v>
      </c>
    </row>
    <row r="219" spans="1:5" ht="26.4" x14ac:dyDescent="0.25">
      <c r="A219" s="371" t="s">
        <v>1229</v>
      </c>
      <c r="B219" s="372" t="s">
        <v>1230</v>
      </c>
      <c r="C219" s="373">
        <v>0</v>
      </c>
      <c r="D219" s="373">
        <v>0</v>
      </c>
      <c r="E219" s="373">
        <v>0</v>
      </c>
    </row>
    <row r="220" spans="1:5" ht="39.6" x14ac:dyDescent="0.25">
      <c r="A220" s="371" t="s">
        <v>1231</v>
      </c>
      <c r="B220" s="372" t="s">
        <v>1232</v>
      </c>
      <c r="C220" s="373">
        <v>0</v>
      </c>
      <c r="D220" s="373">
        <v>0</v>
      </c>
      <c r="E220" s="373">
        <v>0</v>
      </c>
    </row>
    <row r="221" spans="1:5" x14ac:dyDescent="0.25">
      <c r="A221" s="371" t="s">
        <v>1233</v>
      </c>
      <c r="B221" s="372" t="s">
        <v>1234</v>
      </c>
      <c r="C221" s="373">
        <v>0</v>
      </c>
      <c r="D221" s="373">
        <v>0</v>
      </c>
      <c r="E221" s="373">
        <v>0</v>
      </c>
    </row>
    <row r="222" spans="1:5" x14ac:dyDescent="0.25">
      <c r="A222" s="371" t="s">
        <v>1235</v>
      </c>
      <c r="B222" s="372" t="s">
        <v>1236</v>
      </c>
      <c r="C222" s="373">
        <v>0</v>
      </c>
      <c r="D222" s="373">
        <v>0</v>
      </c>
      <c r="E222" s="373">
        <v>0</v>
      </c>
    </row>
    <row r="223" spans="1:5" ht="39.6" x14ac:dyDescent="0.25">
      <c r="A223" s="371" t="s">
        <v>1237</v>
      </c>
      <c r="B223" s="372" t="s">
        <v>1238</v>
      </c>
      <c r="C223" s="373">
        <v>0</v>
      </c>
      <c r="D223" s="373">
        <v>0</v>
      </c>
      <c r="E223" s="373">
        <v>0</v>
      </c>
    </row>
    <row r="224" spans="1:5" ht="26.4" x14ac:dyDescent="0.25">
      <c r="A224" s="371" t="s">
        <v>1239</v>
      </c>
      <c r="B224" s="372" t="s">
        <v>1240</v>
      </c>
      <c r="C224" s="373">
        <v>0</v>
      </c>
      <c r="D224" s="373">
        <v>0</v>
      </c>
      <c r="E224" s="373">
        <v>0</v>
      </c>
    </row>
    <row r="225" spans="1:5" ht="26.4" x14ac:dyDescent="0.25">
      <c r="A225" s="371" t="s">
        <v>1241</v>
      </c>
      <c r="B225" s="372" t="s">
        <v>1242</v>
      </c>
      <c r="C225" s="373">
        <v>0</v>
      </c>
      <c r="D225" s="373">
        <v>0</v>
      </c>
      <c r="E225" s="373">
        <v>0</v>
      </c>
    </row>
    <row r="226" spans="1:5" x14ac:dyDescent="0.25">
      <c r="A226" s="371" t="s">
        <v>1243</v>
      </c>
      <c r="B226" s="372" t="s">
        <v>1244</v>
      </c>
      <c r="C226" s="373">
        <v>0</v>
      </c>
      <c r="D226" s="373">
        <v>0</v>
      </c>
      <c r="E226" s="373">
        <v>0</v>
      </c>
    </row>
    <row r="227" spans="1:5" ht="26.4" x14ac:dyDescent="0.25">
      <c r="A227" s="371" t="s">
        <v>1245</v>
      </c>
      <c r="B227" s="372" t="s">
        <v>1246</v>
      </c>
      <c r="C227" s="373">
        <v>0</v>
      </c>
      <c r="D227" s="373">
        <v>0</v>
      </c>
      <c r="E227" s="373">
        <v>0</v>
      </c>
    </row>
    <row r="228" spans="1:5" x14ac:dyDescent="0.25">
      <c r="A228" s="371" t="s">
        <v>1247</v>
      </c>
      <c r="B228" s="372" t="s">
        <v>1248</v>
      </c>
      <c r="C228" s="373">
        <v>0</v>
      </c>
      <c r="D228" s="373">
        <v>0</v>
      </c>
      <c r="E228" s="373">
        <v>0</v>
      </c>
    </row>
    <row r="229" spans="1:5" ht="26.4" x14ac:dyDescent="0.25">
      <c r="A229" s="371" t="s">
        <v>1249</v>
      </c>
      <c r="B229" s="372" t="s">
        <v>1250</v>
      </c>
      <c r="C229" s="373">
        <v>0</v>
      </c>
      <c r="D229" s="373">
        <v>0</v>
      </c>
      <c r="E229" s="373">
        <v>0</v>
      </c>
    </row>
    <row r="230" spans="1:5" ht="26.4" x14ac:dyDescent="0.25">
      <c r="A230" s="371" t="s">
        <v>1251</v>
      </c>
      <c r="B230" s="372" t="s">
        <v>1252</v>
      </c>
      <c r="C230" s="373">
        <v>0</v>
      </c>
      <c r="D230" s="373">
        <v>0</v>
      </c>
      <c r="E230" s="373">
        <v>0</v>
      </c>
    </row>
    <row r="231" spans="1:5" ht="26.4" x14ac:dyDescent="0.25">
      <c r="A231" s="371" t="s">
        <v>1253</v>
      </c>
      <c r="B231" s="372" t="s">
        <v>1254</v>
      </c>
      <c r="C231" s="373">
        <v>0</v>
      </c>
      <c r="D231" s="373">
        <v>0</v>
      </c>
      <c r="E231" s="373">
        <v>0</v>
      </c>
    </row>
    <row r="232" spans="1:5" x14ac:dyDescent="0.25">
      <c r="A232" s="371" t="s">
        <v>1255</v>
      </c>
      <c r="B232" s="372" t="s">
        <v>1256</v>
      </c>
      <c r="C232" s="373">
        <v>0</v>
      </c>
      <c r="D232" s="373">
        <v>0</v>
      </c>
      <c r="E232" s="373">
        <v>0</v>
      </c>
    </row>
    <row r="233" spans="1:5" x14ac:dyDescent="0.25">
      <c r="A233" s="371" t="s">
        <v>1257</v>
      </c>
      <c r="B233" s="372" t="s">
        <v>1258</v>
      </c>
      <c r="C233" s="373">
        <v>0</v>
      </c>
      <c r="D233" s="373">
        <v>0</v>
      </c>
      <c r="E233" s="373">
        <v>0</v>
      </c>
    </row>
    <row r="234" spans="1:5" ht="39.6" x14ac:dyDescent="0.25">
      <c r="A234" s="371" t="s">
        <v>1259</v>
      </c>
      <c r="B234" s="372" t="s">
        <v>1260</v>
      </c>
      <c r="C234" s="373">
        <v>0</v>
      </c>
      <c r="D234" s="373">
        <v>0</v>
      </c>
      <c r="E234" s="373">
        <v>0</v>
      </c>
    </row>
    <row r="235" spans="1:5" ht="26.4" x14ac:dyDescent="0.25">
      <c r="A235" s="371" t="s">
        <v>1261</v>
      </c>
      <c r="B235" s="372" t="s">
        <v>1262</v>
      </c>
      <c r="C235" s="373">
        <v>0</v>
      </c>
      <c r="D235" s="373">
        <v>0</v>
      </c>
      <c r="E235" s="373">
        <v>0</v>
      </c>
    </row>
    <row r="236" spans="1:5" ht="26.4" x14ac:dyDescent="0.25">
      <c r="A236" s="371" t="s">
        <v>1263</v>
      </c>
      <c r="B236" s="372" t="s">
        <v>1264</v>
      </c>
      <c r="C236" s="373">
        <v>0</v>
      </c>
      <c r="D236" s="373">
        <v>0</v>
      </c>
      <c r="E236" s="373">
        <v>0</v>
      </c>
    </row>
    <row r="237" spans="1:5" x14ac:dyDescent="0.25">
      <c r="A237" s="371" t="s">
        <v>1265</v>
      </c>
      <c r="B237" s="372" t="s">
        <v>1266</v>
      </c>
      <c r="C237" s="373">
        <v>0</v>
      </c>
      <c r="D237" s="373">
        <v>0</v>
      </c>
      <c r="E237" s="373">
        <v>0</v>
      </c>
    </row>
    <row r="238" spans="1:5" ht="26.4" x14ac:dyDescent="0.25">
      <c r="A238" s="371" t="s">
        <v>1267</v>
      </c>
      <c r="B238" s="372" t="s">
        <v>1268</v>
      </c>
      <c r="C238" s="373">
        <v>0</v>
      </c>
      <c r="D238" s="373">
        <v>0</v>
      </c>
      <c r="E238" s="373">
        <v>0</v>
      </c>
    </row>
    <row r="239" spans="1:5" x14ac:dyDescent="0.25">
      <c r="A239" s="371" t="s">
        <v>1269</v>
      </c>
      <c r="B239" s="372" t="s">
        <v>1270</v>
      </c>
      <c r="C239" s="373">
        <v>0</v>
      </c>
      <c r="D239" s="373">
        <v>0</v>
      </c>
      <c r="E239" s="373">
        <v>0</v>
      </c>
    </row>
    <row r="240" spans="1:5" ht="26.4" x14ac:dyDescent="0.25">
      <c r="A240" s="371" t="s">
        <v>1271</v>
      </c>
      <c r="B240" s="372" t="s">
        <v>1272</v>
      </c>
      <c r="C240" s="373">
        <v>0</v>
      </c>
      <c r="D240" s="373">
        <v>0</v>
      </c>
      <c r="E240" s="373">
        <v>0</v>
      </c>
    </row>
    <row r="241" spans="1:5" ht="26.4" x14ac:dyDescent="0.25">
      <c r="A241" s="371" t="s">
        <v>1273</v>
      </c>
      <c r="B241" s="372" t="s">
        <v>1274</v>
      </c>
      <c r="C241" s="373">
        <v>0</v>
      </c>
      <c r="D241" s="373">
        <v>0</v>
      </c>
      <c r="E241" s="373">
        <v>0</v>
      </c>
    </row>
    <row r="242" spans="1:5" ht="39.6" x14ac:dyDescent="0.25">
      <c r="A242" s="371" t="s">
        <v>1275</v>
      </c>
      <c r="B242" s="372" t="s">
        <v>1276</v>
      </c>
      <c r="C242" s="373">
        <v>0</v>
      </c>
      <c r="D242" s="373">
        <v>0</v>
      </c>
      <c r="E242" s="373">
        <v>0</v>
      </c>
    </row>
    <row r="243" spans="1:5" ht="39.6" x14ac:dyDescent="0.25">
      <c r="A243" s="371" t="s">
        <v>1277</v>
      </c>
      <c r="B243" s="372" t="s">
        <v>1278</v>
      </c>
      <c r="C243" s="373">
        <v>0</v>
      </c>
      <c r="D243" s="373">
        <v>0</v>
      </c>
      <c r="E243" s="373">
        <v>0</v>
      </c>
    </row>
    <row r="244" spans="1:5" ht="39.6" x14ac:dyDescent="0.25">
      <c r="A244" s="371" t="s">
        <v>1279</v>
      </c>
      <c r="B244" s="372" t="s">
        <v>1280</v>
      </c>
      <c r="C244" s="373">
        <v>0</v>
      </c>
      <c r="D244" s="373">
        <v>0</v>
      </c>
      <c r="E244" s="373">
        <v>0</v>
      </c>
    </row>
    <row r="245" spans="1:5" x14ac:dyDescent="0.25">
      <c r="A245" s="371" t="s">
        <v>1281</v>
      </c>
      <c r="B245" s="372" t="s">
        <v>1282</v>
      </c>
      <c r="C245" s="373">
        <v>0</v>
      </c>
      <c r="D245" s="373">
        <v>0</v>
      </c>
      <c r="E245" s="373">
        <v>0</v>
      </c>
    </row>
    <row r="246" spans="1:5" x14ac:dyDescent="0.25">
      <c r="A246" s="371" t="s">
        <v>1283</v>
      </c>
      <c r="B246" s="372" t="s">
        <v>1284</v>
      </c>
      <c r="C246" s="373">
        <v>0</v>
      </c>
      <c r="D246" s="373">
        <v>0</v>
      </c>
      <c r="E246" s="373">
        <v>0</v>
      </c>
    </row>
    <row r="247" spans="1:5" x14ac:dyDescent="0.25">
      <c r="A247" s="371" t="s">
        <v>1285</v>
      </c>
      <c r="B247" s="372" t="s">
        <v>1286</v>
      </c>
      <c r="C247" s="373">
        <v>0</v>
      </c>
      <c r="D247" s="373">
        <v>0</v>
      </c>
      <c r="E247" s="373">
        <v>0</v>
      </c>
    </row>
    <row r="248" spans="1:5" x14ac:dyDescent="0.25">
      <c r="A248" s="371" t="s">
        <v>1287</v>
      </c>
      <c r="B248" s="372" t="s">
        <v>1288</v>
      </c>
      <c r="C248" s="373">
        <v>0</v>
      </c>
      <c r="D248" s="373">
        <v>0</v>
      </c>
      <c r="E248" s="373">
        <v>0</v>
      </c>
    </row>
    <row r="249" spans="1:5" x14ac:dyDescent="0.25">
      <c r="A249" s="371" t="s">
        <v>1289</v>
      </c>
      <c r="B249" s="372" t="s">
        <v>1290</v>
      </c>
      <c r="C249" s="373">
        <v>0</v>
      </c>
      <c r="D249" s="373">
        <v>0</v>
      </c>
      <c r="E249" s="373">
        <v>0</v>
      </c>
    </row>
    <row r="250" spans="1:5" ht="26.4" x14ac:dyDescent="0.25">
      <c r="A250" s="371" t="s">
        <v>1291</v>
      </c>
      <c r="B250" s="372" t="s">
        <v>1292</v>
      </c>
      <c r="C250" s="373">
        <v>0</v>
      </c>
      <c r="D250" s="373">
        <v>0</v>
      </c>
      <c r="E250" s="373">
        <v>0</v>
      </c>
    </row>
    <row r="251" spans="1:5" ht="26.4" x14ac:dyDescent="0.25">
      <c r="A251" s="371" t="s">
        <v>1293</v>
      </c>
      <c r="B251" s="372" t="s">
        <v>1294</v>
      </c>
      <c r="C251" s="373">
        <v>0</v>
      </c>
      <c r="D251" s="373">
        <v>0</v>
      </c>
      <c r="E251" s="373">
        <v>0</v>
      </c>
    </row>
    <row r="252" spans="1:5" x14ac:dyDescent="0.25">
      <c r="A252" s="371" t="s">
        <v>1295</v>
      </c>
      <c r="B252" s="372" t="s">
        <v>1296</v>
      </c>
      <c r="C252" s="373">
        <v>0</v>
      </c>
      <c r="D252" s="373">
        <v>0</v>
      </c>
      <c r="E252" s="373">
        <v>0</v>
      </c>
    </row>
    <row r="253" spans="1:5" x14ac:dyDescent="0.25">
      <c r="A253" s="371" t="s">
        <v>1297</v>
      </c>
      <c r="B253" s="372" t="s">
        <v>1298</v>
      </c>
      <c r="C253" s="373">
        <v>0</v>
      </c>
      <c r="D253" s="373">
        <v>0</v>
      </c>
      <c r="E253" s="373">
        <v>0</v>
      </c>
    </row>
    <row r="254" spans="1:5" ht="26.4" x14ac:dyDescent="0.25">
      <c r="A254" s="371" t="s">
        <v>1299</v>
      </c>
      <c r="B254" s="372" t="s">
        <v>1300</v>
      </c>
      <c r="C254" s="373">
        <v>0</v>
      </c>
      <c r="D254" s="373">
        <v>0</v>
      </c>
      <c r="E254" s="373">
        <v>0</v>
      </c>
    </row>
    <row r="255" spans="1:5" x14ac:dyDescent="0.25">
      <c r="A255" s="371" t="s">
        <v>1301</v>
      </c>
      <c r="B255" s="372" t="s">
        <v>1302</v>
      </c>
      <c r="C255" s="373">
        <v>0</v>
      </c>
      <c r="D255" s="373">
        <v>0</v>
      </c>
      <c r="E255" s="373">
        <v>0</v>
      </c>
    </row>
    <row r="256" spans="1:5" x14ac:dyDescent="0.25">
      <c r="A256" s="371" t="s">
        <v>1303</v>
      </c>
      <c r="B256" s="372" t="s">
        <v>1304</v>
      </c>
      <c r="C256" s="373">
        <v>0</v>
      </c>
      <c r="D256" s="373">
        <v>0</v>
      </c>
      <c r="E256" s="373">
        <v>0</v>
      </c>
    </row>
    <row r="257" spans="1:5" ht="26.4" x14ac:dyDescent="0.25">
      <c r="A257" s="371" t="s">
        <v>1305</v>
      </c>
      <c r="B257" s="372" t="s">
        <v>1306</v>
      </c>
      <c r="C257" s="373">
        <v>0</v>
      </c>
      <c r="D257" s="373">
        <v>0</v>
      </c>
      <c r="E257" s="373">
        <v>0</v>
      </c>
    </row>
    <row r="258" spans="1:5" ht="26.4" x14ac:dyDescent="0.25">
      <c r="A258" s="371" t="s">
        <v>1307</v>
      </c>
      <c r="B258" s="372" t="s">
        <v>1308</v>
      </c>
      <c r="C258" s="373">
        <v>9493334</v>
      </c>
      <c r="D258" s="373">
        <v>0</v>
      </c>
      <c r="E258" s="373">
        <v>9493334</v>
      </c>
    </row>
    <row r="259" spans="1:5" x14ac:dyDescent="0.25">
      <c r="A259" s="371" t="s">
        <v>1309</v>
      </c>
      <c r="B259" s="372" t="s">
        <v>1310</v>
      </c>
      <c r="C259" s="373">
        <v>0</v>
      </c>
      <c r="D259" s="373">
        <v>0</v>
      </c>
      <c r="E259" s="373">
        <v>0</v>
      </c>
    </row>
    <row r="260" spans="1:5" x14ac:dyDescent="0.25">
      <c r="A260" s="371" t="s">
        <v>1311</v>
      </c>
      <c r="B260" s="372" t="s">
        <v>1312</v>
      </c>
      <c r="C260" s="373">
        <v>0</v>
      </c>
      <c r="D260" s="373">
        <v>0</v>
      </c>
      <c r="E260" s="373">
        <v>0</v>
      </c>
    </row>
    <row r="261" spans="1:5" x14ac:dyDescent="0.25">
      <c r="A261" s="371" t="s">
        <v>1313</v>
      </c>
      <c r="B261" s="372" t="s">
        <v>1314</v>
      </c>
      <c r="C261" s="373">
        <v>4893334</v>
      </c>
      <c r="D261" s="373">
        <v>0</v>
      </c>
      <c r="E261" s="373">
        <v>4893334</v>
      </c>
    </row>
    <row r="262" spans="1:5" x14ac:dyDescent="0.25">
      <c r="A262" s="371" t="s">
        <v>1315</v>
      </c>
      <c r="B262" s="372" t="s">
        <v>1316</v>
      </c>
      <c r="C262" s="373">
        <v>0</v>
      </c>
      <c r="D262" s="373">
        <v>0</v>
      </c>
      <c r="E262" s="373">
        <v>0</v>
      </c>
    </row>
    <row r="263" spans="1:5" x14ac:dyDescent="0.25">
      <c r="A263" s="371" t="s">
        <v>1317</v>
      </c>
      <c r="B263" s="372" t="s">
        <v>1318</v>
      </c>
      <c r="C263" s="373">
        <v>3100000</v>
      </c>
      <c r="D263" s="373">
        <v>0</v>
      </c>
      <c r="E263" s="373">
        <v>3100000</v>
      </c>
    </row>
    <row r="264" spans="1:5" ht="26.4" x14ac:dyDescent="0.25">
      <c r="A264" s="371" t="s">
        <v>1319</v>
      </c>
      <c r="B264" s="372" t="s">
        <v>1320</v>
      </c>
      <c r="C264" s="373">
        <v>0</v>
      </c>
      <c r="D264" s="373">
        <v>0</v>
      </c>
      <c r="E264" s="373">
        <v>0</v>
      </c>
    </row>
    <row r="265" spans="1:5" ht="26.4" x14ac:dyDescent="0.25">
      <c r="A265" s="371" t="s">
        <v>1321</v>
      </c>
      <c r="B265" s="372" t="s">
        <v>1322</v>
      </c>
      <c r="C265" s="373">
        <v>1500000</v>
      </c>
      <c r="D265" s="373">
        <v>0</v>
      </c>
      <c r="E265" s="373">
        <v>1500000</v>
      </c>
    </row>
    <row r="266" spans="1:5" x14ac:dyDescent="0.25">
      <c r="A266" s="371" t="s">
        <v>1323</v>
      </c>
      <c r="B266" s="372" t="s">
        <v>1324</v>
      </c>
      <c r="C266" s="373">
        <v>0</v>
      </c>
      <c r="D266" s="373">
        <v>0</v>
      </c>
      <c r="E266" s="373">
        <v>0</v>
      </c>
    </row>
    <row r="267" spans="1:5" ht="26.4" x14ac:dyDescent="0.25">
      <c r="A267" s="371" t="s">
        <v>1325</v>
      </c>
      <c r="B267" s="372" t="s">
        <v>1326</v>
      </c>
      <c r="C267" s="373">
        <v>0</v>
      </c>
      <c r="D267" s="373">
        <v>0</v>
      </c>
      <c r="E267" s="373">
        <v>0</v>
      </c>
    </row>
    <row r="268" spans="1:5" x14ac:dyDescent="0.25">
      <c r="A268" s="371" t="s">
        <v>1327</v>
      </c>
      <c r="B268" s="372" t="s">
        <v>1328</v>
      </c>
      <c r="C268" s="373">
        <v>0</v>
      </c>
      <c r="D268" s="373">
        <v>0</v>
      </c>
      <c r="E268" s="373">
        <v>0</v>
      </c>
    </row>
    <row r="269" spans="1:5" ht="39.6" x14ac:dyDescent="0.25">
      <c r="A269" s="374" t="s">
        <v>1329</v>
      </c>
      <c r="B269" s="375" t="s">
        <v>1330</v>
      </c>
      <c r="C269" s="376">
        <v>9493334</v>
      </c>
      <c r="D269" s="376">
        <v>0</v>
      </c>
      <c r="E269" s="376">
        <v>9493334</v>
      </c>
    </row>
    <row r="270" spans="1:5" ht="26.4" x14ac:dyDescent="0.25">
      <c r="A270" s="374" t="s">
        <v>1331</v>
      </c>
      <c r="B270" s="375" t="s">
        <v>1332</v>
      </c>
      <c r="C270" s="376">
        <v>3055120014</v>
      </c>
      <c r="D270" s="376">
        <v>0</v>
      </c>
      <c r="E270" s="376">
        <v>3055120014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9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1946</v>
      </c>
    </row>
    <row r="3" spans="1:5" s="377" customFormat="1" ht="15" x14ac:dyDescent="0.25">
      <c r="A3" s="586" t="s">
        <v>1637</v>
      </c>
      <c r="B3" s="588"/>
      <c r="C3" s="588"/>
      <c r="D3" s="588"/>
      <c r="E3" s="588"/>
    </row>
    <row r="4" spans="1:5" s="377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77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s="377" customFormat="1" ht="26.4" x14ac:dyDescent="0.25">
      <c r="A6" s="385" t="s">
        <v>803</v>
      </c>
      <c r="B6" s="386" t="s">
        <v>1334</v>
      </c>
      <c r="C6" s="387">
        <v>331249478</v>
      </c>
      <c r="D6" s="387">
        <v>0</v>
      </c>
      <c r="E6" s="387">
        <v>331249478</v>
      </c>
    </row>
    <row r="7" spans="1:5" s="377" customFormat="1" ht="26.4" x14ac:dyDescent="0.25">
      <c r="A7" s="385" t="s">
        <v>805</v>
      </c>
      <c r="B7" s="386" t="s">
        <v>1335</v>
      </c>
      <c r="C7" s="387">
        <v>230934360</v>
      </c>
      <c r="D7" s="387">
        <v>0</v>
      </c>
      <c r="E7" s="387">
        <v>230934360</v>
      </c>
    </row>
    <row r="8" spans="1:5" s="377" customFormat="1" ht="39.6" x14ac:dyDescent="0.25">
      <c r="A8" s="385" t="s">
        <v>807</v>
      </c>
      <c r="B8" s="386" t="s">
        <v>1336</v>
      </c>
      <c r="C8" s="387">
        <v>536047410</v>
      </c>
      <c r="D8" s="387">
        <v>0</v>
      </c>
      <c r="E8" s="387">
        <v>536047410</v>
      </c>
    </row>
    <row r="9" spans="1:5" s="377" customFormat="1" ht="26.4" x14ac:dyDescent="0.25">
      <c r="A9" s="385" t="s">
        <v>809</v>
      </c>
      <c r="B9" s="386" t="s">
        <v>1337</v>
      </c>
      <c r="C9" s="387">
        <v>25367086</v>
      </c>
      <c r="D9" s="387">
        <v>0</v>
      </c>
      <c r="E9" s="387">
        <v>25367086</v>
      </c>
    </row>
    <row r="10" spans="1:5" s="377" customFormat="1" ht="26.4" x14ac:dyDescent="0.25">
      <c r="A10" s="385" t="s">
        <v>811</v>
      </c>
      <c r="B10" s="386" t="s">
        <v>1338</v>
      </c>
      <c r="C10" s="387">
        <v>47775063</v>
      </c>
      <c r="D10" s="387">
        <v>0</v>
      </c>
      <c r="E10" s="387">
        <v>47775063</v>
      </c>
    </row>
    <row r="11" spans="1:5" s="377" customFormat="1" x14ac:dyDescent="0.25">
      <c r="A11" s="385" t="s">
        <v>813</v>
      </c>
      <c r="B11" s="386" t="s">
        <v>1339</v>
      </c>
      <c r="C11" s="387">
        <v>2510778</v>
      </c>
      <c r="D11" s="387">
        <v>0</v>
      </c>
      <c r="E11" s="387">
        <v>2510778</v>
      </c>
    </row>
    <row r="12" spans="1:5" s="377" customFormat="1" ht="26.4" x14ac:dyDescent="0.25">
      <c r="A12" s="385" t="s">
        <v>815</v>
      </c>
      <c r="B12" s="386" t="s">
        <v>1340</v>
      </c>
      <c r="C12" s="387">
        <v>1173884175</v>
      </c>
      <c r="D12" s="387">
        <v>0</v>
      </c>
      <c r="E12" s="387">
        <v>1173884175</v>
      </c>
    </row>
    <row r="13" spans="1:5" s="377" customFormat="1" x14ac:dyDescent="0.25">
      <c r="A13" s="385" t="s">
        <v>817</v>
      </c>
      <c r="B13" s="386" t="s">
        <v>1341</v>
      </c>
      <c r="C13" s="387">
        <v>0</v>
      </c>
      <c r="D13" s="387">
        <v>0</v>
      </c>
      <c r="E13" s="387">
        <v>0</v>
      </c>
    </row>
    <row r="14" spans="1:5" s="377" customFormat="1" ht="39.6" x14ac:dyDescent="0.25">
      <c r="A14" s="385" t="s">
        <v>819</v>
      </c>
      <c r="B14" s="386" t="s">
        <v>1342</v>
      </c>
      <c r="C14" s="387">
        <v>0</v>
      </c>
      <c r="D14" s="387">
        <v>0</v>
      </c>
      <c r="E14" s="387">
        <v>0</v>
      </c>
    </row>
    <row r="15" spans="1:5" s="377" customFormat="1" ht="39.6" x14ac:dyDescent="0.25">
      <c r="A15" s="385" t="s">
        <v>821</v>
      </c>
      <c r="B15" s="386" t="s">
        <v>1343</v>
      </c>
      <c r="C15" s="387">
        <v>186622</v>
      </c>
      <c r="D15" s="387">
        <v>0</v>
      </c>
      <c r="E15" s="387">
        <v>186622</v>
      </c>
    </row>
    <row r="16" spans="1:5" s="377" customFormat="1" x14ac:dyDescent="0.25">
      <c r="A16" s="385" t="s">
        <v>823</v>
      </c>
      <c r="B16" s="386" t="s">
        <v>1344</v>
      </c>
      <c r="C16" s="387">
        <v>0</v>
      </c>
      <c r="D16" s="387">
        <v>0</v>
      </c>
      <c r="E16" s="387">
        <v>0</v>
      </c>
    </row>
    <row r="17" spans="1:5" s="377" customFormat="1" x14ac:dyDescent="0.25">
      <c r="A17" s="385" t="s">
        <v>825</v>
      </c>
      <c r="B17" s="386" t="s">
        <v>1345</v>
      </c>
      <c r="C17" s="387">
        <v>0</v>
      </c>
      <c r="D17" s="387">
        <v>0</v>
      </c>
      <c r="E17" s="387">
        <v>0</v>
      </c>
    </row>
    <row r="18" spans="1:5" s="377" customFormat="1" ht="39.6" x14ac:dyDescent="0.25">
      <c r="A18" s="385" t="s">
        <v>827</v>
      </c>
      <c r="B18" s="386" t="s">
        <v>1346</v>
      </c>
      <c r="C18" s="387">
        <v>0</v>
      </c>
      <c r="D18" s="387">
        <v>0</v>
      </c>
      <c r="E18" s="387">
        <v>0</v>
      </c>
    </row>
    <row r="19" spans="1:5" s="377" customFormat="1" ht="26.4" x14ac:dyDescent="0.25">
      <c r="A19" s="385" t="s">
        <v>829</v>
      </c>
      <c r="B19" s="386" t="s">
        <v>1347</v>
      </c>
      <c r="C19" s="387">
        <v>0</v>
      </c>
      <c r="D19" s="387">
        <v>0</v>
      </c>
      <c r="E19" s="387">
        <v>0</v>
      </c>
    </row>
    <row r="20" spans="1:5" s="377" customFormat="1" ht="26.4" x14ac:dyDescent="0.25">
      <c r="A20" s="385" t="s">
        <v>831</v>
      </c>
      <c r="B20" s="386" t="s">
        <v>1348</v>
      </c>
      <c r="C20" s="387">
        <v>0</v>
      </c>
      <c r="D20" s="387">
        <v>0</v>
      </c>
      <c r="E20" s="387">
        <v>0</v>
      </c>
    </row>
    <row r="21" spans="1:5" s="377" customFormat="1" x14ac:dyDescent="0.25">
      <c r="A21" s="385" t="s">
        <v>833</v>
      </c>
      <c r="B21" s="386" t="s">
        <v>1349</v>
      </c>
      <c r="C21" s="387">
        <v>0</v>
      </c>
      <c r="D21" s="387">
        <v>0</v>
      </c>
      <c r="E21" s="387">
        <v>0</v>
      </c>
    </row>
    <row r="22" spans="1:5" s="377" customFormat="1" ht="26.4" x14ac:dyDescent="0.25">
      <c r="A22" s="385" t="s">
        <v>835</v>
      </c>
      <c r="B22" s="386" t="s">
        <v>1350</v>
      </c>
      <c r="C22" s="387">
        <v>0</v>
      </c>
      <c r="D22" s="387">
        <v>0</v>
      </c>
      <c r="E22" s="387">
        <v>0</v>
      </c>
    </row>
    <row r="23" spans="1:5" s="377" customFormat="1" x14ac:dyDescent="0.25">
      <c r="A23" s="385" t="s">
        <v>837</v>
      </c>
      <c r="B23" s="386" t="s">
        <v>1351</v>
      </c>
      <c r="C23" s="387">
        <v>186622</v>
      </c>
      <c r="D23" s="387">
        <v>0</v>
      </c>
      <c r="E23" s="387">
        <v>186622</v>
      </c>
    </row>
    <row r="24" spans="1:5" s="377" customFormat="1" ht="26.4" x14ac:dyDescent="0.25">
      <c r="A24" s="385" t="s">
        <v>839</v>
      </c>
      <c r="B24" s="386" t="s">
        <v>1352</v>
      </c>
      <c r="C24" s="387">
        <v>0</v>
      </c>
      <c r="D24" s="387">
        <v>0</v>
      </c>
      <c r="E24" s="387">
        <v>0</v>
      </c>
    </row>
    <row r="25" spans="1:5" s="377" customFormat="1" ht="26.4" x14ac:dyDescent="0.25">
      <c r="A25" s="385" t="s">
        <v>841</v>
      </c>
      <c r="B25" s="386" t="s">
        <v>1353</v>
      </c>
      <c r="C25" s="387">
        <v>0</v>
      </c>
      <c r="D25" s="387">
        <v>0</v>
      </c>
      <c r="E25" s="387">
        <v>0</v>
      </c>
    </row>
    <row r="26" spans="1:5" s="377" customFormat="1" ht="39.6" x14ac:dyDescent="0.25">
      <c r="A26" s="385" t="s">
        <v>843</v>
      </c>
      <c r="B26" s="386" t="s">
        <v>1354</v>
      </c>
      <c r="C26" s="387">
        <v>0</v>
      </c>
      <c r="D26" s="387">
        <v>0</v>
      </c>
      <c r="E26" s="387">
        <v>0</v>
      </c>
    </row>
    <row r="27" spans="1:5" s="377" customFormat="1" x14ac:dyDescent="0.25">
      <c r="A27" s="385" t="s">
        <v>845</v>
      </c>
      <c r="B27" s="386" t="s">
        <v>1355</v>
      </c>
      <c r="C27" s="387">
        <v>0</v>
      </c>
      <c r="D27" s="387">
        <v>0</v>
      </c>
      <c r="E27" s="387">
        <v>0</v>
      </c>
    </row>
    <row r="28" spans="1:5" s="377" customFormat="1" x14ac:dyDescent="0.25">
      <c r="A28" s="385" t="s">
        <v>847</v>
      </c>
      <c r="B28" s="386" t="s">
        <v>1356</v>
      </c>
      <c r="C28" s="387">
        <v>0</v>
      </c>
      <c r="D28" s="387">
        <v>0</v>
      </c>
      <c r="E28" s="387">
        <v>0</v>
      </c>
    </row>
    <row r="29" spans="1:5" s="377" customFormat="1" ht="39.6" x14ac:dyDescent="0.25">
      <c r="A29" s="385" t="s">
        <v>849</v>
      </c>
      <c r="B29" s="386" t="s">
        <v>1357</v>
      </c>
      <c r="C29" s="387">
        <v>0</v>
      </c>
      <c r="D29" s="387">
        <v>0</v>
      </c>
      <c r="E29" s="387">
        <v>0</v>
      </c>
    </row>
    <row r="30" spans="1:5" s="377" customFormat="1" ht="26.4" x14ac:dyDescent="0.25">
      <c r="A30" s="385" t="s">
        <v>851</v>
      </c>
      <c r="B30" s="386" t="s">
        <v>1358</v>
      </c>
      <c r="C30" s="387">
        <v>0</v>
      </c>
      <c r="D30" s="387">
        <v>0</v>
      </c>
      <c r="E30" s="387">
        <v>0</v>
      </c>
    </row>
    <row r="31" spans="1:5" s="377" customFormat="1" ht="26.4" x14ac:dyDescent="0.25">
      <c r="A31" s="385" t="s">
        <v>853</v>
      </c>
      <c r="B31" s="386" t="s">
        <v>1359</v>
      </c>
      <c r="C31" s="387">
        <v>0</v>
      </c>
      <c r="D31" s="387">
        <v>0</v>
      </c>
      <c r="E31" s="387">
        <v>0</v>
      </c>
    </row>
    <row r="32" spans="1:5" s="377" customFormat="1" x14ac:dyDescent="0.25">
      <c r="A32" s="385" t="s">
        <v>855</v>
      </c>
      <c r="B32" s="386" t="s">
        <v>1360</v>
      </c>
      <c r="C32" s="387">
        <v>0</v>
      </c>
      <c r="D32" s="387">
        <v>0</v>
      </c>
      <c r="E32" s="387">
        <v>0</v>
      </c>
    </row>
    <row r="33" spans="1:5" s="377" customFormat="1" ht="26.4" x14ac:dyDescent="0.25">
      <c r="A33" s="385" t="s">
        <v>857</v>
      </c>
      <c r="B33" s="386" t="s">
        <v>1361</v>
      </c>
      <c r="C33" s="387">
        <v>0</v>
      </c>
      <c r="D33" s="387">
        <v>0</v>
      </c>
      <c r="E33" s="387">
        <v>0</v>
      </c>
    </row>
    <row r="34" spans="1:5" s="377" customFormat="1" x14ac:dyDescent="0.25">
      <c r="A34" s="385" t="s">
        <v>859</v>
      </c>
      <c r="B34" s="386" t="s">
        <v>1362</v>
      </c>
      <c r="C34" s="387">
        <v>0</v>
      </c>
      <c r="D34" s="387">
        <v>0</v>
      </c>
      <c r="E34" s="387">
        <v>0</v>
      </c>
    </row>
    <row r="35" spans="1:5" s="377" customFormat="1" ht="26.4" x14ac:dyDescent="0.25">
      <c r="A35" s="385" t="s">
        <v>861</v>
      </c>
      <c r="B35" s="386" t="s">
        <v>1363</v>
      </c>
      <c r="C35" s="387">
        <v>0</v>
      </c>
      <c r="D35" s="387">
        <v>0</v>
      </c>
      <c r="E35" s="387">
        <v>0</v>
      </c>
    </row>
    <row r="36" spans="1:5" s="377" customFormat="1" ht="26.4" x14ac:dyDescent="0.25">
      <c r="A36" s="385" t="s">
        <v>863</v>
      </c>
      <c r="B36" s="386" t="s">
        <v>1364</v>
      </c>
      <c r="C36" s="387">
        <v>0</v>
      </c>
      <c r="D36" s="387">
        <v>0</v>
      </c>
      <c r="E36" s="387">
        <v>0</v>
      </c>
    </row>
    <row r="37" spans="1:5" s="377" customFormat="1" ht="26.4" x14ac:dyDescent="0.25">
      <c r="A37" s="385" t="s">
        <v>865</v>
      </c>
      <c r="B37" s="386" t="s">
        <v>1365</v>
      </c>
      <c r="C37" s="387">
        <v>435790883</v>
      </c>
      <c r="D37" s="387">
        <v>0</v>
      </c>
      <c r="E37" s="387">
        <v>435790883</v>
      </c>
    </row>
    <row r="38" spans="1:5" s="377" customFormat="1" x14ac:dyDescent="0.25">
      <c r="A38" s="385" t="s">
        <v>867</v>
      </c>
      <c r="B38" s="386" t="s">
        <v>1366</v>
      </c>
      <c r="C38" s="387">
        <v>17618</v>
      </c>
      <c r="D38" s="387">
        <v>0</v>
      </c>
      <c r="E38" s="387">
        <v>17618</v>
      </c>
    </row>
    <row r="39" spans="1:5" s="377" customFormat="1" x14ac:dyDescent="0.25">
      <c r="A39" s="385" t="s">
        <v>869</v>
      </c>
      <c r="B39" s="386" t="s">
        <v>1367</v>
      </c>
      <c r="C39" s="387">
        <v>0</v>
      </c>
      <c r="D39" s="387">
        <v>0</v>
      </c>
      <c r="E39" s="387">
        <v>0</v>
      </c>
    </row>
    <row r="40" spans="1:5" s="377" customFormat="1" ht="39.6" x14ac:dyDescent="0.25">
      <c r="A40" s="385" t="s">
        <v>871</v>
      </c>
      <c r="B40" s="386" t="s">
        <v>1368</v>
      </c>
      <c r="C40" s="387">
        <v>326386001</v>
      </c>
      <c r="D40" s="387">
        <v>0</v>
      </c>
      <c r="E40" s="387">
        <v>326386001</v>
      </c>
    </row>
    <row r="41" spans="1:5" s="377" customFormat="1" ht="26.4" x14ac:dyDescent="0.25">
      <c r="A41" s="385" t="s">
        <v>873</v>
      </c>
      <c r="B41" s="386" t="s">
        <v>1369</v>
      </c>
      <c r="C41" s="387">
        <v>30344525</v>
      </c>
      <c r="D41" s="387">
        <v>0</v>
      </c>
      <c r="E41" s="387">
        <v>30344525</v>
      </c>
    </row>
    <row r="42" spans="1:5" s="377" customFormat="1" ht="26.4" x14ac:dyDescent="0.25">
      <c r="A42" s="385" t="s">
        <v>875</v>
      </c>
      <c r="B42" s="386" t="s">
        <v>1370</v>
      </c>
      <c r="C42" s="387">
        <v>43935000</v>
      </c>
      <c r="D42" s="387">
        <v>0</v>
      </c>
      <c r="E42" s="387">
        <v>43935000</v>
      </c>
    </row>
    <row r="43" spans="1:5" s="377" customFormat="1" x14ac:dyDescent="0.25">
      <c r="A43" s="385" t="s">
        <v>877</v>
      </c>
      <c r="B43" s="386" t="s">
        <v>1371</v>
      </c>
      <c r="C43" s="387">
        <v>17463083</v>
      </c>
      <c r="D43" s="387">
        <v>0</v>
      </c>
      <c r="E43" s="387">
        <v>17463083</v>
      </c>
    </row>
    <row r="44" spans="1:5" s="377" customFormat="1" ht="26.4" x14ac:dyDescent="0.25">
      <c r="A44" s="385" t="s">
        <v>879</v>
      </c>
      <c r="B44" s="386" t="s">
        <v>1372</v>
      </c>
      <c r="C44" s="387">
        <v>17644656</v>
      </c>
      <c r="D44" s="387">
        <v>0</v>
      </c>
      <c r="E44" s="387">
        <v>17644656</v>
      </c>
    </row>
    <row r="45" spans="1:5" s="377" customFormat="1" x14ac:dyDescent="0.25">
      <c r="A45" s="385" t="s">
        <v>881</v>
      </c>
      <c r="B45" s="386" t="s">
        <v>1373</v>
      </c>
      <c r="C45" s="387">
        <v>0</v>
      </c>
      <c r="D45" s="387">
        <v>0</v>
      </c>
      <c r="E45" s="387">
        <v>0</v>
      </c>
    </row>
    <row r="46" spans="1:5" s="377" customFormat="1" ht="26.4" x14ac:dyDescent="0.25">
      <c r="A46" s="385" t="s">
        <v>883</v>
      </c>
      <c r="B46" s="386" t="s">
        <v>1374</v>
      </c>
      <c r="C46" s="387">
        <v>0</v>
      </c>
      <c r="D46" s="387">
        <v>0</v>
      </c>
      <c r="E46" s="387">
        <v>0</v>
      </c>
    </row>
    <row r="47" spans="1:5" s="377" customFormat="1" ht="26.4" x14ac:dyDescent="0.25">
      <c r="A47" s="385" t="s">
        <v>885</v>
      </c>
      <c r="B47" s="386" t="s">
        <v>1375</v>
      </c>
      <c r="C47" s="387">
        <v>0</v>
      </c>
      <c r="D47" s="387">
        <v>0</v>
      </c>
      <c r="E47" s="387">
        <v>0</v>
      </c>
    </row>
    <row r="48" spans="1:5" s="377" customFormat="1" ht="26.4" x14ac:dyDescent="0.25">
      <c r="A48" s="385" t="s">
        <v>887</v>
      </c>
      <c r="B48" s="386" t="s">
        <v>1376</v>
      </c>
      <c r="C48" s="387">
        <v>1609861680</v>
      </c>
      <c r="D48" s="387">
        <v>0</v>
      </c>
      <c r="E48" s="387">
        <v>1609861680</v>
      </c>
    </row>
    <row r="49" spans="1:5" s="377" customFormat="1" ht="26.4" x14ac:dyDescent="0.25">
      <c r="A49" s="385" t="s">
        <v>889</v>
      </c>
      <c r="B49" s="386" t="s">
        <v>1377</v>
      </c>
      <c r="C49" s="387">
        <v>2268000</v>
      </c>
      <c r="D49" s="387">
        <v>0</v>
      </c>
      <c r="E49" s="387">
        <v>2268000</v>
      </c>
    </row>
    <row r="50" spans="1:5" s="377" customFormat="1" ht="39.6" x14ac:dyDescent="0.25">
      <c r="A50" s="385" t="s">
        <v>891</v>
      </c>
      <c r="B50" s="386" t="s">
        <v>1378</v>
      </c>
      <c r="C50" s="387">
        <v>0</v>
      </c>
      <c r="D50" s="387">
        <v>0</v>
      </c>
      <c r="E50" s="387">
        <v>0</v>
      </c>
    </row>
    <row r="51" spans="1:5" s="377" customFormat="1" ht="39.6" x14ac:dyDescent="0.25">
      <c r="A51" s="385" t="s">
        <v>893</v>
      </c>
      <c r="B51" s="386" t="s">
        <v>1379</v>
      </c>
      <c r="C51" s="387">
        <v>0</v>
      </c>
      <c r="D51" s="387">
        <v>0</v>
      </c>
      <c r="E51" s="387">
        <v>0</v>
      </c>
    </row>
    <row r="52" spans="1:5" s="377" customFormat="1" x14ac:dyDescent="0.25">
      <c r="A52" s="385" t="s">
        <v>895</v>
      </c>
      <c r="B52" s="386" t="s">
        <v>1380</v>
      </c>
      <c r="C52" s="387">
        <v>0</v>
      </c>
      <c r="D52" s="387">
        <v>0</v>
      </c>
      <c r="E52" s="387">
        <v>0</v>
      </c>
    </row>
    <row r="53" spans="1:5" s="377" customFormat="1" x14ac:dyDescent="0.25">
      <c r="A53" s="385" t="s">
        <v>897</v>
      </c>
      <c r="B53" s="386" t="s">
        <v>1381</v>
      </c>
      <c r="C53" s="387">
        <v>0</v>
      </c>
      <c r="D53" s="387">
        <v>0</v>
      </c>
      <c r="E53" s="387">
        <v>0</v>
      </c>
    </row>
    <row r="54" spans="1:5" s="377" customFormat="1" ht="39.6" x14ac:dyDescent="0.25">
      <c r="A54" s="385" t="s">
        <v>899</v>
      </c>
      <c r="B54" s="386" t="s">
        <v>1382</v>
      </c>
      <c r="C54" s="387">
        <v>0</v>
      </c>
      <c r="D54" s="387">
        <v>0</v>
      </c>
      <c r="E54" s="387">
        <v>0</v>
      </c>
    </row>
    <row r="55" spans="1:5" s="377" customFormat="1" ht="26.4" x14ac:dyDescent="0.25">
      <c r="A55" s="385" t="s">
        <v>901</v>
      </c>
      <c r="B55" s="386" t="s">
        <v>1383</v>
      </c>
      <c r="C55" s="387">
        <v>0</v>
      </c>
      <c r="D55" s="387">
        <v>0</v>
      </c>
      <c r="E55" s="387">
        <v>0</v>
      </c>
    </row>
    <row r="56" spans="1:5" s="377" customFormat="1" ht="26.4" x14ac:dyDescent="0.25">
      <c r="A56" s="385" t="s">
        <v>903</v>
      </c>
      <c r="B56" s="386" t="s">
        <v>1384</v>
      </c>
      <c r="C56" s="387">
        <v>0</v>
      </c>
      <c r="D56" s="387">
        <v>0</v>
      </c>
      <c r="E56" s="387">
        <v>0</v>
      </c>
    </row>
    <row r="57" spans="1:5" s="377" customFormat="1" x14ac:dyDescent="0.25">
      <c r="A57" s="385" t="s">
        <v>905</v>
      </c>
      <c r="B57" s="386" t="s">
        <v>1385</v>
      </c>
      <c r="C57" s="387">
        <v>0</v>
      </c>
      <c r="D57" s="387">
        <v>0</v>
      </c>
      <c r="E57" s="387">
        <v>0</v>
      </c>
    </row>
    <row r="58" spans="1:5" s="377" customFormat="1" ht="26.4" x14ac:dyDescent="0.25">
      <c r="A58" s="385" t="s">
        <v>907</v>
      </c>
      <c r="B58" s="386" t="s">
        <v>1386</v>
      </c>
      <c r="C58" s="387">
        <v>0</v>
      </c>
      <c r="D58" s="387">
        <v>0</v>
      </c>
      <c r="E58" s="387">
        <v>0</v>
      </c>
    </row>
    <row r="59" spans="1:5" s="377" customFormat="1" x14ac:dyDescent="0.25">
      <c r="A59" s="385" t="s">
        <v>909</v>
      </c>
      <c r="B59" s="386" t="s">
        <v>1387</v>
      </c>
      <c r="C59" s="387">
        <v>0</v>
      </c>
      <c r="D59" s="387">
        <v>0</v>
      </c>
      <c r="E59" s="387">
        <v>0</v>
      </c>
    </row>
    <row r="60" spans="1:5" s="377" customFormat="1" ht="26.4" x14ac:dyDescent="0.25">
      <c r="A60" s="385" t="s">
        <v>911</v>
      </c>
      <c r="B60" s="386" t="s">
        <v>1388</v>
      </c>
      <c r="C60" s="387">
        <v>0</v>
      </c>
      <c r="D60" s="387">
        <v>0</v>
      </c>
      <c r="E60" s="387">
        <v>0</v>
      </c>
    </row>
    <row r="61" spans="1:5" s="377" customFormat="1" ht="26.4" x14ac:dyDescent="0.25">
      <c r="A61" s="385" t="s">
        <v>913</v>
      </c>
      <c r="B61" s="386" t="s">
        <v>1389</v>
      </c>
      <c r="C61" s="387">
        <v>0</v>
      </c>
      <c r="D61" s="387">
        <v>0</v>
      </c>
      <c r="E61" s="387">
        <v>0</v>
      </c>
    </row>
    <row r="62" spans="1:5" s="377" customFormat="1" ht="39.6" x14ac:dyDescent="0.25">
      <c r="A62" s="385" t="s">
        <v>915</v>
      </c>
      <c r="B62" s="386" t="s">
        <v>1390</v>
      </c>
      <c r="C62" s="387">
        <v>0</v>
      </c>
      <c r="D62" s="387">
        <v>0</v>
      </c>
      <c r="E62" s="387">
        <v>0</v>
      </c>
    </row>
    <row r="63" spans="1:5" s="377" customFormat="1" x14ac:dyDescent="0.25">
      <c r="A63" s="385" t="s">
        <v>917</v>
      </c>
      <c r="B63" s="386" t="s">
        <v>1391</v>
      </c>
      <c r="C63" s="387">
        <v>0</v>
      </c>
      <c r="D63" s="387">
        <v>0</v>
      </c>
      <c r="E63" s="387">
        <v>0</v>
      </c>
    </row>
    <row r="64" spans="1:5" s="377" customFormat="1" x14ac:dyDescent="0.25">
      <c r="A64" s="385" t="s">
        <v>919</v>
      </c>
      <c r="B64" s="386" t="s">
        <v>1392</v>
      </c>
      <c r="C64" s="387">
        <v>0</v>
      </c>
      <c r="D64" s="387">
        <v>0</v>
      </c>
      <c r="E64" s="387">
        <v>0</v>
      </c>
    </row>
    <row r="65" spans="1:5" s="377" customFormat="1" ht="39.6" x14ac:dyDescent="0.25">
      <c r="A65" s="385" t="s">
        <v>921</v>
      </c>
      <c r="B65" s="386" t="s">
        <v>1393</v>
      </c>
      <c r="C65" s="387">
        <v>0</v>
      </c>
      <c r="D65" s="387">
        <v>0</v>
      </c>
      <c r="E65" s="387">
        <v>0</v>
      </c>
    </row>
    <row r="66" spans="1:5" s="377" customFormat="1" ht="26.4" x14ac:dyDescent="0.25">
      <c r="A66" s="385" t="s">
        <v>923</v>
      </c>
      <c r="B66" s="386" t="s">
        <v>1394</v>
      </c>
      <c r="C66" s="387">
        <v>0</v>
      </c>
      <c r="D66" s="387">
        <v>0</v>
      </c>
      <c r="E66" s="387">
        <v>0</v>
      </c>
    </row>
    <row r="67" spans="1:5" s="377" customFormat="1" ht="26.4" x14ac:dyDescent="0.25">
      <c r="A67" s="385" t="s">
        <v>925</v>
      </c>
      <c r="B67" s="386" t="s">
        <v>1395</v>
      </c>
      <c r="C67" s="387">
        <v>0</v>
      </c>
      <c r="D67" s="387">
        <v>0</v>
      </c>
      <c r="E67" s="387">
        <v>0</v>
      </c>
    </row>
    <row r="68" spans="1:5" s="377" customFormat="1" x14ac:dyDescent="0.25">
      <c r="A68" s="385" t="s">
        <v>927</v>
      </c>
      <c r="B68" s="386" t="s">
        <v>1396</v>
      </c>
      <c r="C68" s="387">
        <v>0</v>
      </c>
      <c r="D68" s="387">
        <v>0</v>
      </c>
      <c r="E68" s="387">
        <v>0</v>
      </c>
    </row>
    <row r="69" spans="1:5" s="377" customFormat="1" ht="26.4" x14ac:dyDescent="0.25">
      <c r="A69" s="385" t="s">
        <v>929</v>
      </c>
      <c r="B69" s="386" t="s">
        <v>1397</v>
      </c>
      <c r="C69" s="387">
        <v>0</v>
      </c>
      <c r="D69" s="387">
        <v>0</v>
      </c>
      <c r="E69" s="387">
        <v>0</v>
      </c>
    </row>
    <row r="70" spans="1:5" s="377" customFormat="1" x14ac:dyDescent="0.25">
      <c r="A70" s="385" t="s">
        <v>931</v>
      </c>
      <c r="B70" s="386" t="s">
        <v>1398</v>
      </c>
      <c r="C70" s="387">
        <v>0</v>
      </c>
      <c r="D70" s="387">
        <v>0</v>
      </c>
      <c r="E70" s="387">
        <v>0</v>
      </c>
    </row>
    <row r="71" spans="1:5" s="377" customFormat="1" ht="26.4" x14ac:dyDescent="0.25">
      <c r="A71" s="385" t="s">
        <v>933</v>
      </c>
      <c r="B71" s="386" t="s">
        <v>1399</v>
      </c>
      <c r="C71" s="387">
        <v>0</v>
      </c>
      <c r="D71" s="387">
        <v>0</v>
      </c>
      <c r="E71" s="387">
        <v>0</v>
      </c>
    </row>
    <row r="72" spans="1:5" s="377" customFormat="1" ht="26.4" x14ac:dyDescent="0.25">
      <c r="A72" s="385" t="s">
        <v>935</v>
      </c>
      <c r="B72" s="386" t="s">
        <v>1400</v>
      </c>
      <c r="C72" s="387">
        <v>0</v>
      </c>
      <c r="D72" s="387">
        <v>0</v>
      </c>
      <c r="E72" s="387">
        <v>0</v>
      </c>
    </row>
    <row r="73" spans="1:5" s="377" customFormat="1" ht="26.4" x14ac:dyDescent="0.25">
      <c r="A73" s="385" t="s">
        <v>937</v>
      </c>
      <c r="B73" s="386" t="s">
        <v>1401</v>
      </c>
      <c r="C73" s="387">
        <v>6146600</v>
      </c>
      <c r="D73" s="387">
        <v>0</v>
      </c>
      <c r="E73" s="387">
        <v>6146600</v>
      </c>
    </row>
    <row r="74" spans="1:5" s="377" customFormat="1" x14ac:dyDescent="0.25">
      <c r="A74" s="385" t="s">
        <v>939</v>
      </c>
      <c r="B74" s="386" t="s">
        <v>1402</v>
      </c>
      <c r="C74" s="387">
        <v>832910</v>
      </c>
      <c r="D74" s="387">
        <v>0</v>
      </c>
      <c r="E74" s="387">
        <v>832910</v>
      </c>
    </row>
    <row r="75" spans="1:5" s="377" customFormat="1" x14ac:dyDescent="0.25">
      <c r="A75" s="385" t="s">
        <v>941</v>
      </c>
      <c r="B75" s="386" t="s">
        <v>1403</v>
      </c>
      <c r="C75" s="387">
        <v>0</v>
      </c>
      <c r="D75" s="387">
        <v>0</v>
      </c>
      <c r="E75" s="387">
        <v>0</v>
      </c>
    </row>
    <row r="76" spans="1:5" s="377" customFormat="1" ht="39.6" x14ac:dyDescent="0.25">
      <c r="A76" s="385" t="s">
        <v>943</v>
      </c>
      <c r="B76" s="386" t="s">
        <v>1404</v>
      </c>
      <c r="C76" s="387">
        <v>4000000</v>
      </c>
      <c r="D76" s="387">
        <v>0</v>
      </c>
      <c r="E76" s="387">
        <v>4000000</v>
      </c>
    </row>
    <row r="77" spans="1:5" s="377" customFormat="1" ht="26.4" x14ac:dyDescent="0.25">
      <c r="A77" s="385" t="s">
        <v>945</v>
      </c>
      <c r="B77" s="386" t="s">
        <v>1405</v>
      </c>
      <c r="C77" s="387">
        <v>0</v>
      </c>
      <c r="D77" s="387">
        <v>0</v>
      </c>
      <c r="E77" s="387">
        <v>0</v>
      </c>
    </row>
    <row r="78" spans="1:5" s="377" customFormat="1" ht="26.4" x14ac:dyDescent="0.25">
      <c r="A78" s="385" t="s">
        <v>947</v>
      </c>
      <c r="B78" s="386" t="s">
        <v>1406</v>
      </c>
      <c r="C78" s="387">
        <v>0</v>
      </c>
      <c r="D78" s="387">
        <v>0</v>
      </c>
      <c r="E78" s="387">
        <v>0</v>
      </c>
    </row>
    <row r="79" spans="1:5" s="377" customFormat="1" x14ac:dyDescent="0.25">
      <c r="A79" s="385" t="s">
        <v>949</v>
      </c>
      <c r="B79" s="386" t="s">
        <v>1407</v>
      </c>
      <c r="C79" s="387">
        <v>1313690</v>
      </c>
      <c r="D79" s="387">
        <v>0</v>
      </c>
      <c r="E79" s="387">
        <v>1313690</v>
      </c>
    </row>
    <row r="80" spans="1:5" s="377" customFormat="1" ht="26.4" x14ac:dyDescent="0.25">
      <c r="A80" s="385" t="s">
        <v>951</v>
      </c>
      <c r="B80" s="386" t="s">
        <v>1408</v>
      </c>
      <c r="C80" s="387">
        <v>0</v>
      </c>
      <c r="D80" s="387">
        <v>0</v>
      </c>
      <c r="E80" s="387">
        <v>0</v>
      </c>
    </row>
    <row r="81" spans="1:5" s="377" customFormat="1" x14ac:dyDescent="0.25">
      <c r="A81" s="385" t="s">
        <v>953</v>
      </c>
      <c r="B81" s="386" t="s">
        <v>1409</v>
      </c>
      <c r="C81" s="387">
        <v>0</v>
      </c>
      <c r="D81" s="387">
        <v>0</v>
      </c>
      <c r="E81" s="387">
        <v>0</v>
      </c>
    </row>
    <row r="82" spans="1:5" s="377" customFormat="1" ht="26.4" x14ac:dyDescent="0.25">
      <c r="A82" s="385" t="s">
        <v>955</v>
      </c>
      <c r="B82" s="386" t="s">
        <v>1410</v>
      </c>
      <c r="C82" s="387">
        <v>0</v>
      </c>
      <c r="D82" s="387">
        <v>0</v>
      </c>
      <c r="E82" s="387">
        <v>0</v>
      </c>
    </row>
    <row r="83" spans="1:5" s="377" customFormat="1" ht="26.4" x14ac:dyDescent="0.25">
      <c r="A83" s="385" t="s">
        <v>957</v>
      </c>
      <c r="B83" s="386" t="s">
        <v>1411</v>
      </c>
      <c r="C83" s="387">
        <v>0</v>
      </c>
      <c r="D83" s="387">
        <v>0</v>
      </c>
      <c r="E83" s="387">
        <v>0</v>
      </c>
    </row>
    <row r="84" spans="1:5" s="377" customFormat="1" ht="26.4" x14ac:dyDescent="0.25">
      <c r="A84" s="385" t="s">
        <v>959</v>
      </c>
      <c r="B84" s="386" t="s">
        <v>1412</v>
      </c>
      <c r="C84" s="387">
        <v>8414600</v>
      </c>
      <c r="D84" s="387">
        <v>0</v>
      </c>
      <c r="E84" s="387">
        <v>8414600</v>
      </c>
    </row>
    <row r="85" spans="1:5" s="377" customFormat="1" ht="26.4" x14ac:dyDescent="0.25">
      <c r="A85" s="385" t="s">
        <v>961</v>
      </c>
      <c r="B85" s="386" t="s">
        <v>1413</v>
      </c>
      <c r="C85" s="387">
        <v>1180</v>
      </c>
      <c r="D85" s="387">
        <v>0</v>
      </c>
      <c r="E85" s="387">
        <v>1180</v>
      </c>
    </row>
    <row r="86" spans="1:5" s="377" customFormat="1" x14ac:dyDescent="0.25">
      <c r="A86" s="385" t="s">
        <v>963</v>
      </c>
      <c r="B86" s="386" t="s">
        <v>1414</v>
      </c>
      <c r="C86" s="387">
        <v>0</v>
      </c>
      <c r="D86" s="387">
        <v>0</v>
      </c>
      <c r="E86" s="387">
        <v>0</v>
      </c>
    </row>
    <row r="87" spans="1:5" s="377" customFormat="1" ht="39.6" x14ac:dyDescent="0.25">
      <c r="A87" s="385" t="s">
        <v>965</v>
      </c>
      <c r="B87" s="386" t="s">
        <v>1415</v>
      </c>
      <c r="C87" s="387">
        <v>0</v>
      </c>
      <c r="D87" s="387">
        <v>0</v>
      </c>
      <c r="E87" s="387">
        <v>0</v>
      </c>
    </row>
    <row r="88" spans="1:5" s="377" customFormat="1" ht="26.4" x14ac:dyDescent="0.25">
      <c r="A88" s="385" t="s">
        <v>967</v>
      </c>
      <c r="B88" s="386" t="s">
        <v>1416</v>
      </c>
      <c r="C88" s="387">
        <v>1180</v>
      </c>
      <c r="D88" s="387">
        <v>0</v>
      </c>
      <c r="E88" s="387">
        <v>1180</v>
      </c>
    </row>
    <row r="89" spans="1:5" s="377" customFormat="1" x14ac:dyDescent="0.25">
      <c r="A89" s="385" t="s">
        <v>969</v>
      </c>
      <c r="B89" s="386" t="s">
        <v>1417</v>
      </c>
      <c r="C89" s="387">
        <v>0</v>
      </c>
      <c r="D89" s="387">
        <v>0</v>
      </c>
      <c r="E89" s="387">
        <v>0</v>
      </c>
    </row>
    <row r="90" spans="1:5" s="377" customFormat="1" x14ac:dyDescent="0.25">
      <c r="A90" s="385" t="s">
        <v>971</v>
      </c>
      <c r="B90" s="386" t="s">
        <v>1418</v>
      </c>
      <c r="C90" s="387">
        <v>0</v>
      </c>
      <c r="D90" s="387">
        <v>0</v>
      </c>
      <c r="E90" s="387">
        <v>0</v>
      </c>
    </row>
    <row r="91" spans="1:5" s="377" customFormat="1" x14ac:dyDescent="0.25">
      <c r="A91" s="385" t="s">
        <v>973</v>
      </c>
      <c r="B91" s="386" t="s">
        <v>1419</v>
      </c>
      <c r="C91" s="387">
        <v>0</v>
      </c>
      <c r="D91" s="387">
        <v>0</v>
      </c>
      <c r="E91" s="387">
        <v>0</v>
      </c>
    </row>
    <row r="92" spans="1:5" s="377" customFormat="1" ht="26.4" x14ac:dyDescent="0.25">
      <c r="A92" s="385" t="s">
        <v>975</v>
      </c>
      <c r="B92" s="386" t="s">
        <v>1420</v>
      </c>
      <c r="C92" s="387">
        <v>0</v>
      </c>
      <c r="D92" s="387">
        <v>0</v>
      </c>
      <c r="E92" s="387">
        <v>0</v>
      </c>
    </row>
    <row r="93" spans="1:5" s="377" customFormat="1" x14ac:dyDescent="0.25">
      <c r="A93" s="385" t="s">
        <v>977</v>
      </c>
      <c r="B93" s="386" t="s">
        <v>1421</v>
      </c>
      <c r="C93" s="387">
        <v>0</v>
      </c>
      <c r="D93" s="387">
        <v>0</v>
      </c>
      <c r="E93" s="387">
        <v>0</v>
      </c>
    </row>
    <row r="94" spans="1:5" s="377" customFormat="1" x14ac:dyDescent="0.25">
      <c r="A94" s="385" t="s">
        <v>979</v>
      </c>
      <c r="B94" s="386" t="s">
        <v>1422</v>
      </c>
      <c r="C94" s="387">
        <v>0</v>
      </c>
      <c r="D94" s="387">
        <v>0</v>
      </c>
      <c r="E94" s="387">
        <v>0</v>
      </c>
    </row>
    <row r="95" spans="1:5" s="377" customFormat="1" x14ac:dyDescent="0.25">
      <c r="A95" s="385" t="s">
        <v>981</v>
      </c>
      <c r="B95" s="386" t="s">
        <v>1423</v>
      </c>
      <c r="C95" s="387">
        <v>0</v>
      </c>
      <c r="D95" s="387">
        <v>0</v>
      </c>
      <c r="E95" s="387">
        <v>0</v>
      </c>
    </row>
    <row r="96" spans="1:5" s="377" customFormat="1" x14ac:dyDescent="0.25">
      <c r="A96" s="385" t="s">
        <v>983</v>
      </c>
      <c r="B96" s="386" t="s">
        <v>1424</v>
      </c>
      <c r="C96" s="387">
        <v>0</v>
      </c>
      <c r="D96" s="387">
        <v>0</v>
      </c>
      <c r="E96" s="387">
        <v>0</v>
      </c>
    </row>
    <row r="97" spans="1:5" s="377" customFormat="1" ht="26.4" x14ac:dyDescent="0.25">
      <c r="A97" s="385" t="s">
        <v>985</v>
      </c>
      <c r="B97" s="386" t="s">
        <v>1425</v>
      </c>
      <c r="C97" s="387">
        <v>0</v>
      </c>
      <c r="D97" s="387">
        <v>0</v>
      </c>
      <c r="E97" s="387">
        <v>0</v>
      </c>
    </row>
    <row r="98" spans="1:5" s="377" customFormat="1" x14ac:dyDescent="0.25">
      <c r="A98" s="385" t="s">
        <v>987</v>
      </c>
      <c r="B98" s="386" t="s">
        <v>1426</v>
      </c>
      <c r="C98" s="387">
        <v>1180</v>
      </c>
      <c r="D98" s="387">
        <v>0</v>
      </c>
      <c r="E98" s="387">
        <v>1180</v>
      </c>
    </row>
    <row r="99" spans="1:5" s="377" customFormat="1" ht="26.4" x14ac:dyDescent="0.25">
      <c r="A99" s="385" t="s">
        <v>989</v>
      </c>
      <c r="B99" s="386" t="s">
        <v>1427</v>
      </c>
      <c r="C99" s="387">
        <v>0</v>
      </c>
      <c r="D99" s="387">
        <v>0</v>
      </c>
      <c r="E99" s="387">
        <v>0</v>
      </c>
    </row>
    <row r="100" spans="1:5" s="377" customFormat="1" x14ac:dyDescent="0.25">
      <c r="A100" s="385" t="s">
        <v>991</v>
      </c>
      <c r="B100" s="386" t="s">
        <v>1428</v>
      </c>
      <c r="C100" s="387">
        <v>0</v>
      </c>
      <c r="D100" s="387">
        <v>0</v>
      </c>
      <c r="E100" s="387">
        <v>0</v>
      </c>
    </row>
    <row r="101" spans="1:5" s="377" customFormat="1" x14ac:dyDescent="0.25">
      <c r="A101" s="385" t="s">
        <v>993</v>
      </c>
      <c r="B101" s="386" t="s">
        <v>1429</v>
      </c>
      <c r="C101" s="387">
        <v>0</v>
      </c>
      <c r="D101" s="387">
        <v>0</v>
      </c>
      <c r="E101" s="387">
        <v>0</v>
      </c>
    </row>
    <row r="102" spans="1:5" s="377" customFormat="1" x14ac:dyDescent="0.25">
      <c r="A102" s="385" t="s">
        <v>995</v>
      </c>
      <c r="B102" s="386" t="s">
        <v>1430</v>
      </c>
      <c r="C102" s="387">
        <v>0</v>
      </c>
      <c r="D102" s="387">
        <v>0</v>
      </c>
      <c r="E102" s="387">
        <v>0</v>
      </c>
    </row>
    <row r="103" spans="1:5" s="377" customFormat="1" ht="26.4" x14ac:dyDescent="0.25">
      <c r="A103" s="385" t="s">
        <v>997</v>
      </c>
      <c r="B103" s="386" t="s">
        <v>1431</v>
      </c>
      <c r="C103" s="387">
        <v>0</v>
      </c>
      <c r="D103" s="387">
        <v>0</v>
      </c>
      <c r="E103" s="387">
        <v>0</v>
      </c>
    </row>
    <row r="104" spans="1:5" s="377" customFormat="1" x14ac:dyDescent="0.25">
      <c r="A104" s="385" t="s">
        <v>999</v>
      </c>
      <c r="B104" s="386" t="s">
        <v>1432</v>
      </c>
      <c r="C104" s="387">
        <v>0</v>
      </c>
      <c r="D104" s="387">
        <v>0</v>
      </c>
      <c r="E104" s="387">
        <v>0</v>
      </c>
    </row>
    <row r="105" spans="1:5" s="377" customFormat="1" ht="26.4" x14ac:dyDescent="0.25">
      <c r="A105" s="385" t="s">
        <v>1001</v>
      </c>
      <c r="B105" s="386" t="s">
        <v>1433</v>
      </c>
      <c r="C105" s="387">
        <v>0</v>
      </c>
      <c r="D105" s="387">
        <v>0</v>
      </c>
      <c r="E105" s="387">
        <v>0</v>
      </c>
    </row>
    <row r="106" spans="1:5" s="377" customFormat="1" ht="26.4" x14ac:dyDescent="0.25">
      <c r="A106" s="385" t="s">
        <v>1003</v>
      </c>
      <c r="B106" s="386" t="s">
        <v>1434</v>
      </c>
      <c r="C106" s="387">
        <v>0</v>
      </c>
      <c r="D106" s="387">
        <v>0</v>
      </c>
      <c r="E106" s="387">
        <v>0</v>
      </c>
    </row>
    <row r="107" spans="1:5" s="377" customFormat="1" ht="26.4" x14ac:dyDescent="0.25">
      <c r="A107" s="385" t="s">
        <v>1005</v>
      </c>
      <c r="B107" s="386" t="s">
        <v>1435</v>
      </c>
      <c r="C107" s="387">
        <v>0</v>
      </c>
      <c r="D107" s="387">
        <v>0</v>
      </c>
      <c r="E107" s="387">
        <v>0</v>
      </c>
    </row>
    <row r="108" spans="1:5" s="377" customFormat="1" x14ac:dyDescent="0.25">
      <c r="A108" s="385" t="s">
        <v>1007</v>
      </c>
      <c r="B108" s="386" t="s">
        <v>1436</v>
      </c>
      <c r="C108" s="387">
        <v>0</v>
      </c>
      <c r="D108" s="387">
        <v>0</v>
      </c>
      <c r="E108" s="387">
        <v>0</v>
      </c>
    </row>
    <row r="109" spans="1:5" s="377" customFormat="1" ht="26.4" x14ac:dyDescent="0.25">
      <c r="A109" s="385" t="s">
        <v>1009</v>
      </c>
      <c r="B109" s="386" t="s">
        <v>1437</v>
      </c>
      <c r="C109" s="387">
        <v>0</v>
      </c>
      <c r="D109" s="387">
        <v>0</v>
      </c>
      <c r="E109" s="387">
        <v>0</v>
      </c>
    </row>
    <row r="110" spans="1:5" s="377" customFormat="1" x14ac:dyDescent="0.25">
      <c r="A110" s="385" t="s">
        <v>1011</v>
      </c>
      <c r="B110" s="386" t="s">
        <v>1438</v>
      </c>
      <c r="C110" s="387">
        <v>0</v>
      </c>
      <c r="D110" s="387">
        <v>0</v>
      </c>
      <c r="E110" s="387">
        <v>0</v>
      </c>
    </row>
    <row r="111" spans="1:5" s="377" customFormat="1" x14ac:dyDescent="0.25">
      <c r="A111" s="385" t="s">
        <v>1013</v>
      </c>
      <c r="B111" s="386" t="s">
        <v>1439</v>
      </c>
      <c r="C111" s="387">
        <v>0</v>
      </c>
      <c r="D111" s="387">
        <v>0</v>
      </c>
      <c r="E111" s="387">
        <v>0</v>
      </c>
    </row>
    <row r="112" spans="1:5" s="377" customFormat="1" x14ac:dyDescent="0.25">
      <c r="A112" s="385" t="s">
        <v>1015</v>
      </c>
      <c r="B112" s="386" t="s">
        <v>1440</v>
      </c>
      <c r="C112" s="387">
        <v>0</v>
      </c>
      <c r="D112" s="387">
        <v>0</v>
      </c>
      <c r="E112" s="387">
        <v>0</v>
      </c>
    </row>
    <row r="113" spans="1:5" s="377" customFormat="1" ht="26.4" x14ac:dyDescent="0.25">
      <c r="A113" s="385" t="s">
        <v>1017</v>
      </c>
      <c r="B113" s="386" t="s">
        <v>1441</v>
      </c>
      <c r="C113" s="387">
        <v>0</v>
      </c>
      <c r="D113" s="387">
        <v>0</v>
      </c>
      <c r="E113" s="387">
        <v>0</v>
      </c>
    </row>
    <row r="114" spans="1:5" s="377" customFormat="1" x14ac:dyDescent="0.25">
      <c r="A114" s="385" t="s">
        <v>1019</v>
      </c>
      <c r="B114" s="386" t="s">
        <v>1442</v>
      </c>
      <c r="C114" s="387">
        <v>201888368</v>
      </c>
      <c r="D114" s="387">
        <v>0</v>
      </c>
      <c r="E114" s="387">
        <v>201888368</v>
      </c>
    </row>
    <row r="115" spans="1:5" s="377" customFormat="1" x14ac:dyDescent="0.25">
      <c r="A115" s="385" t="s">
        <v>1021</v>
      </c>
      <c r="B115" s="386" t="s">
        <v>1443</v>
      </c>
      <c r="C115" s="387">
        <v>134250569</v>
      </c>
      <c r="D115" s="387">
        <v>0</v>
      </c>
      <c r="E115" s="387">
        <v>134250569</v>
      </c>
    </row>
    <row r="116" spans="1:5" s="377" customFormat="1" ht="26.4" x14ac:dyDescent="0.25">
      <c r="A116" s="385" t="s">
        <v>1023</v>
      </c>
      <c r="B116" s="386" t="s">
        <v>1444</v>
      </c>
      <c r="C116" s="387">
        <v>67637799</v>
      </c>
      <c r="D116" s="387">
        <v>0</v>
      </c>
      <c r="E116" s="387">
        <v>67637799</v>
      </c>
    </row>
    <row r="117" spans="1:5" s="377" customFormat="1" x14ac:dyDescent="0.25">
      <c r="A117" s="385" t="s">
        <v>1025</v>
      </c>
      <c r="B117" s="386" t="s">
        <v>1445</v>
      </c>
      <c r="C117" s="387">
        <v>0</v>
      </c>
      <c r="D117" s="387">
        <v>0</v>
      </c>
      <c r="E117" s="387">
        <v>0</v>
      </c>
    </row>
    <row r="118" spans="1:5" s="377" customFormat="1" x14ac:dyDescent="0.25">
      <c r="A118" s="385" t="s">
        <v>1027</v>
      </c>
      <c r="B118" s="386" t="s">
        <v>1446</v>
      </c>
      <c r="C118" s="387">
        <v>0</v>
      </c>
      <c r="D118" s="387">
        <v>0</v>
      </c>
      <c r="E118" s="387">
        <v>0</v>
      </c>
    </row>
    <row r="119" spans="1:5" s="377" customFormat="1" x14ac:dyDescent="0.25">
      <c r="A119" s="385" t="s">
        <v>1029</v>
      </c>
      <c r="B119" s="386" t="s">
        <v>1447</v>
      </c>
      <c r="C119" s="387">
        <v>0</v>
      </c>
      <c r="D119" s="387">
        <v>0</v>
      </c>
      <c r="E119" s="387">
        <v>0</v>
      </c>
    </row>
    <row r="120" spans="1:5" s="377" customFormat="1" x14ac:dyDescent="0.25">
      <c r="A120" s="385" t="s">
        <v>1031</v>
      </c>
      <c r="B120" s="386" t="s">
        <v>1448</v>
      </c>
      <c r="C120" s="387">
        <v>0</v>
      </c>
      <c r="D120" s="387">
        <v>0</v>
      </c>
      <c r="E120" s="387">
        <v>0</v>
      </c>
    </row>
    <row r="121" spans="1:5" s="377" customFormat="1" ht="26.4" x14ac:dyDescent="0.25">
      <c r="A121" s="385" t="s">
        <v>1033</v>
      </c>
      <c r="B121" s="386" t="s">
        <v>1449</v>
      </c>
      <c r="C121" s="387">
        <v>543525641</v>
      </c>
      <c r="D121" s="387">
        <v>0</v>
      </c>
      <c r="E121" s="387">
        <v>543525641</v>
      </c>
    </row>
    <row r="122" spans="1:5" s="377" customFormat="1" x14ac:dyDescent="0.25">
      <c r="A122" s="385" t="s">
        <v>1035</v>
      </c>
      <c r="B122" s="386" t="s">
        <v>1450</v>
      </c>
      <c r="C122" s="387">
        <v>0</v>
      </c>
      <c r="D122" s="387">
        <v>0</v>
      </c>
      <c r="E122" s="387">
        <v>0</v>
      </c>
    </row>
    <row r="123" spans="1:5" s="377" customFormat="1" ht="26.4" x14ac:dyDescent="0.25">
      <c r="A123" s="385" t="s">
        <v>1037</v>
      </c>
      <c r="B123" s="386" t="s">
        <v>1451</v>
      </c>
      <c r="C123" s="387">
        <v>0</v>
      </c>
      <c r="D123" s="387">
        <v>0</v>
      </c>
      <c r="E123" s="387">
        <v>0</v>
      </c>
    </row>
    <row r="124" spans="1:5" s="377" customFormat="1" ht="26.4" x14ac:dyDescent="0.25">
      <c r="A124" s="385" t="s">
        <v>1039</v>
      </c>
      <c r="B124" s="386" t="s">
        <v>1452</v>
      </c>
      <c r="C124" s="387">
        <v>0</v>
      </c>
      <c r="D124" s="387">
        <v>0</v>
      </c>
      <c r="E124" s="387">
        <v>0</v>
      </c>
    </row>
    <row r="125" spans="1:5" s="377" customFormat="1" x14ac:dyDescent="0.25">
      <c r="A125" s="385" t="s">
        <v>1041</v>
      </c>
      <c r="B125" s="386" t="s">
        <v>1453</v>
      </c>
      <c r="C125" s="387">
        <v>0</v>
      </c>
      <c r="D125" s="387">
        <v>0</v>
      </c>
      <c r="E125" s="387">
        <v>0</v>
      </c>
    </row>
    <row r="126" spans="1:5" s="377" customFormat="1" ht="26.4" x14ac:dyDescent="0.25">
      <c r="A126" s="385" t="s">
        <v>1043</v>
      </c>
      <c r="B126" s="386" t="s">
        <v>1454</v>
      </c>
      <c r="C126" s="387">
        <v>0</v>
      </c>
      <c r="D126" s="387">
        <v>0</v>
      </c>
      <c r="E126" s="387">
        <v>0</v>
      </c>
    </row>
    <row r="127" spans="1:5" s="377" customFormat="1" ht="26.4" x14ac:dyDescent="0.25">
      <c r="A127" s="385" t="s">
        <v>1045</v>
      </c>
      <c r="B127" s="386" t="s">
        <v>1455</v>
      </c>
      <c r="C127" s="387">
        <v>0</v>
      </c>
      <c r="D127" s="387">
        <v>0</v>
      </c>
      <c r="E127" s="387">
        <v>0</v>
      </c>
    </row>
    <row r="128" spans="1:5" s="377" customFormat="1" ht="39.6" x14ac:dyDescent="0.25">
      <c r="A128" s="385" t="s">
        <v>1047</v>
      </c>
      <c r="B128" s="386" t="s">
        <v>1456</v>
      </c>
      <c r="C128" s="387">
        <v>543525641</v>
      </c>
      <c r="D128" s="387">
        <v>0</v>
      </c>
      <c r="E128" s="387">
        <v>543525641</v>
      </c>
    </row>
    <row r="129" spans="1:5" s="377" customFormat="1" ht="26.4" x14ac:dyDescent="0.25">
      <c r="A129" s="385" t="s">
        <v>1049</v>
      </c>
      <c r="B129" s="386" t="s">
        <v>1457</v>
      </c>
      <c r="C129" s="387">
        <v>0</v>
      </c>
      <c r="D129" s="387">
        <v>0</v>
      </c>
      <c r="E129" s="387">
        <v>0</v>
      </c>
    </row>
    <row r="130" spans="1:5" s="377" customFormat="1" x14ac:dyDescent="0.25">
      <c r="A130" s="385" t="s">
        <v>1051</v>
      </c>
      <c r="B130" s="386" t="s">
        <v>1458</v>
      </c>
      <c r="C130" s="387">
        <v>0</v>
      </c>
      <c r="D130" s="387">
        <v>0</v>
      </c>
      <c r="E130" s="387">
        <v>0</v>
      </c>
    </row>
    <row r="131" spans="1:5" s="377" customFormat="1" x14ac:dyDescent="0.25">
      <c r="A131" s="385" t="s">
        <v>1053</v>
      </c>
      <c r="B131" s="386" t="s">
        <v>1459</v>
      </c>
      <c r="C131" s="387">
        <v>0</v>
      </c>
      <c r="D131" s="387">
        <v>0</v>
      </c>
      <c r="E131" s="387">
        <v>0</v>
      </c>
    </row>
    <row r="132" spans="1:5" s="377" customFormat="1" ht="39.6" x14ac:dyDescent="0.25">
      <c r="A132" s="385" t="s">
        <v>1055</v>
      </c>
      <c r="B132" s="386" t="s">
        <v>1460</v>
      </c>
      <c r="C132" s="387">
        <v>0</v>
      </c>
      <c r="D132" s="387">
        <v>0</v>
      </c>
      <c r="E132" s="387">
        <v>0</v>
      </c>
    </row>
    <row r="133" spans="1:5" s="377" customFormat="1" ht="39.6" x14ac:dyDescent="0.25">
      <c r="A133" s="385" t="s">
        <v>1057</v>
      </c>
      <c r="B133" s="386" t="s">
        <v>1461</v>
      </c>
      <c r="C133" s="387">
        <v>0</v>
      </c>
      <c r="D133" s="387">
        <v>0</v>
      </c>
      <c r="E133" s="387">
        <v>0</v>
      </c>
    </row>
    <row r="134" spans="1:5" s="377" customFormat="1" ht="39.6" x14ac:dyDescent="0.25">
      <c r="A134" s="385" t="s">
        <v>1059</v>
      </c>
      <c r="B134" s="386" t="s">
        <v>1462</v>
      </c>
      <c r="C134" s="387">
        <v>0</v>
      </c>
      <c r="D134" s="387">
        <v>0</v>
      </c>
      <c r="E134" s="387">
        <v>0</v>
      </c>
    </row>
    <row r="135" spans="1:5" s="377" customFormat="1" ht="39.6" x14ac:dyDescent="0.25">
      <c r="A135" s="385" t="s">
        <v>1061</v>
      </c>
      <c r="B135" s="386" t="s">
        <v>1463</v>
      </c>
      <c r="C135" s="387">
        <v>0</v>
      </c>
      <c r="D135" s="387">
        <v>0</v>
      </c>
      <c r="E135" s="387">
        <v>0</v>
      </c>
    </row>
    <row r="136" spans="1:5" s="377" customFormat="1" ht="39.6" x14ac:dyDescent="0.25">
      <c r="A136" s="385" t="s">
        <v>1063</v>
      </c>
      <c r="B136" s="386" t="s">
        <v>1464</v>
      </c>
      <c r="C136" s="387">
        <v>0</v>
      </c>
      <c r="D136" s="387">
        <v>0</v>
      </c>
      <c r="E136" s="387">
        <v>0</v>
      </c>
    </row>
    <row r="137" spans="1:5" s="377" customFormat="1" x14ac:dyDescent="0.25">
      <c r="A137" s="385" t="s">
        <v>1065</v>
      </c>
      <c r="B137" s="386" t="s">
        <v>1465</v>
      </c>
      <c r="C137" s="387">
        <v>0</v>
      </c>
      <c r="D137" s="387">
        <v>0</v>
      </c>
      <c r="E137" s="387">
        <v>0</v>
      </c>
    </row>
    <row r="138" spans="1:5" s="377" customFormat="1" ht="26.4" x14ac:dyDescent="0.25">
      <c r="A138" s="385" t="s">
        <v>1067</v>
      </c>
      <c r="B138" s="386" t="s">
        <v>1466</v>
      </c>
      <c r="C138" s="387">
        <v>0</v>
      </c>
      <c r="D138" s="387">
        <v>0</v>
      </c>
      <c r="E138" s="387">
        <v>0</v>
      </c>
    </row>
    <row r="139" spans="1:5" s="377" customFormat="1" x14ac:dyDescent="0.25">
      <c r="A139" s="385" t="s">
        <v>1069</v>
      </c>
      <c r="B139" s="386" t="s">
        <v>1467</v>
      </c>
      <c r="C139" s="387">
        <v>0</v>
      </c>
      <c r="D139" s="387">
        <v>0</v>
      </c>
      <c r="E139" s="387">
        <v>0</v>
      </c>
    </row>
    <row r="140" spans="1:5" s="377" customFormat="1" x14ac:dyDescent="0.25">
      <c r="A140" s="385" t="s">
        <v>1071</v>
      </c>
      <c r="B140" s="386" t="s">
        <v>1468</v>
      </c>
      <c r="C140" s="387">
        <v>0</v>
      </c>
      <c r="D140" s="387">
        <v>0</v>
      </c>
      <c r="E140" s="387">
        <v>0</v>
      </c>
    </row>
    <row r="141" spans="1:5" s="377" customFormat="1" x14ac:dyDescent="0.25">
      <c r="A141" s="385" t="s">
        <v>1073</v>
      </c>
      <c r="B141" s="386" t="s">
        <v>1469</v>
      </c>
      <c r="C141" s="387">
        <v>0</v>
      </c>
      <c r="D141" s="387">
        <v>0</v>
      </c>
      <c r="E141" s="387">
        <v>0</v>
      </c>
    </row>
    <row r="142" spans="1:5" s="377" customFormat="1" x14ac:dyDescent="0.25">
      <c r="A142" s="385" t="s">
        <v>1075</v>
      </c>
      <c r="B142" s="386" t="s">
        <v>1470</v>
      </c>
      <c r="C142" s="387">
        <v>0</v>
      </c>
      <c r="D142" s="387">
        <v>0</v>
      </c>
      <c r="E142" s="387">
        <v>0</v>
      </c>
    </row>
    <row r="143" spans="1:5" s="377" customFormat="1" ht="66" x14ac:dyDescent="0.25">
      <c r="A143" s="385" t="s">
        <v>1077</v>
      </c>
      <c r="B143" s="386" t="s">
        <v>1471</v>
      </c>
      <c r="C143" s="387">
        <v>0</v>
      </c>
      <c r="D143" s="387">
        <v>0</v>
      </c>
      <c r="E143" s="387">
        <v>0</v>
      </c>
    </row>
    <row r="144" spans="1:5" s="377" customFormat="1" x14ac:dyDescent="0.25">
      <c r="A144" s="385" t="s">
        <v>1079</v>
      </c>
      <c r="B144" s="386" t="s">
        <v>1472</v>
      </c>
      <c r="C144" s="387">
        <v>0</v>
      </c>
      <c r="D144" s="387">
        <v>0</v>
      </c>
      <c r="E144" s="387">
        <v>0</v>
      </c>
    </row>
    <row r="145" spans="1:5" s="377" customFormat="1" x14ac:dyDescent="0.25">
      <c r="A145" s="385" t="s">
        <v>1081</v>
      </c>
      <c r="B145" s="386" t="s">
        <v>1473</v>
      </c>
      <c r="C145" s="387">
        <v>0</v>
      </c>
      <c r="D145" s="387">
        <v>0</v>
      </c>
      <c r="E145" s="387">
        <v>0</v>
      </c>
    </row>
    <row r="146" spans="1:5" s="377" customFormat="1" x14ac:dyDescent="0.25">
      <c r="A146" s="385" t="s">
        <v>1083</v>
      </c>
      <c r="B146" s="386" t="s">
        <v>1474</v>
      </c>
      <c r="C146" s="387">
        <v>0</v>
      </c>
      <c r="D146" s="387">
        <v>0</v>
      </c>
      <c r="E146" s="387">
        <v>0</v>
      </c>
    </row>
    <row r="147" spans="1:5" s="377" customFormat="1" x14ac:dyDescent="0.25">
      <c r="A147" s="385" t="s">
        <v>1085</v>
      </c>
      <c r="B147" s="386" t="s">
        <v>1475</v>
      </c>
      <c r="C147" s="387">
        <v>0</v>
      </c>
      <c r="D147" s="387">
        <v>0</v>
      </c>
      <c r="E147" s="387">
        <v>0</v>
      </c>
    </row>
    <row r="148" spans="1:5" s="377" customFormat="1" ht="26.4" x14ac:dyDescent="0.25">
      <c r="A148" s="385" t="s">
        <v>1087</v>
      </c>
      <c r="B148" s="386" t="s">
        <v>1476</v>
      </c>
      <c r="C148" s="387">
        <v>0</v>
      </c>
      <c r="D148" s="387">
        <v>0</v>
      </c>
      <c r="E148" s="387">
        <v>0</v>
      </c>
    </row>
    <row r="149" spans="1:5" s="377" customFormat="1" x14ac:dyDescent="0.25">
      <c r="A149" s="385" t="s">
        <v>1089</v>
      </c>
      <c r="B149" s="386" t="s">
        <v>1477</v>
      </c>
      <c r="C149" s="387">
        <v>49280675</v>
      </c>
      <c r="D149" s="387">
        <v>0</v>
      </c>
      <c r="E149" s="387">
        <v>49280675</v>
      </c>
    </row>
    <row r="150" spans="1:5" s="377" customFormat="1" ht="26.4" x14ac:dyDescent="0.25">
      <c r="A150" s="385" t="s">
        <v>1091</v>
      </c>
      <c r="B150" s="386" t="s">
        <v>1478</v>
      </c>
      <c r="C150" s="387">
        <v>0</v>
      </c>
      <c r="D150" s="387">
        <v>0</v>
      </c>
      <c r="E150" s="387">
        <v>0</v>
      </c>
    </row>
    <row r="151" spans="1:5" s="377" customFormat="1" ht="26.4" x14ac:dyDescent="0.25">
      <c r="A151" s="385" t="s">
        <v>1093</v>
      </c>
      <c r="B151" s="386" t="s">
        <v>1479</v>
      </c>
      <c r="C151" s="387">
        <v>49280675</v>
      </c>
      <c r="D151" s="387">
        <v>0</v>
      </c>
      <c r="E151" s="387">
        <v>49280675</v>
      </c>
    </row>
    <row r="152" spans="1:5" s="377" customFormat="1" x14ac:dyDescent="0.25">
      <c r="A152" s="385" t="s">
        <v>1095</v>
      </c>
      <c r="B152" s="386" t="s">
        <v>1480</v>
      </c>
      <c r="C152" s="387">
        <v>0</v>
      </c>
      <c r="D152" s="387">
        <v>0</v>
      </c>
      <c r="E152" s="387">
        <v>0</v>
      </c>
    </row>
    <row r="153" spans="1:5" s="377" customFormat="1" x14ac:dyDescent="0.25">
      <c r="A153" s="385" t="s">
        <v>1097</v>
      </c>
      <c r="B153" s="386" t="s">
        <v>1481</v>
      </c>
      <c r="C153" s="387">
        <v>0</v>
      </c>
      <c r="D153" s="387">
        <v>0</v>
      </c>
      <c r="E153" s="387">
        <v>0</v>
      </c>
    </row>
    <row r="154" spans="1:5" s="377" customFormat="1" ht="26.4" x14ac:dyDescent="0.25">
      <c r="A154" s="385" t="s">
        <v>1099</v>
      </c>
      <c r="B154" s="386" t="s">
        <v>1482</v>
      </c>
      <c r="C154" s="387">
        <v>18002000</v>
      </c>
      <c r="D154" s="387">
        <v>0</v>
      </c>
      <c r="E154" s="387">
        <v>18002000</v>
      </c>
    </row>
    <row r="155" spans="1:5" s="377" customFormat="1" x14ac:dyDescent="0.25">
      <c r="A155" s="385" t="s">
        <v>1101</v>
      </c>
      <c r="B155" s="386" t="s">
        <v>1483</v>
      </c>
      <c r="C155" s="387">
        <v>0</v>
      </c>
      <c r="D155" s="387">
        <v>0</v>
      </c>
      <c r="E155" s="387">
        <v>0</v>
      </c>
    </row>
    <row r="156" spans="1:5" s="377" customFormat="1" x14ac:dyDescent="0.25">
      <c r="A156" s="385" t="s">
        <v>1103</v>
      </c>
      <c r="B156" s="386" t="s">
        <v>1484</v>
      </c>
      <c r="C156" s="387">
        <v>0</v>
      </c>
      <c r="D156" s="387">
        <v>0</v>
      </c>
      <c r="E156" s="387">
        <v>0</v>
      </c>
    </row>
    <row r="157" spans="1:5" s="377" customFormat="1" ht="39.6" x14ac:dyDescent="0.25">
      <c r="A157" s="385" t="s">
        <v>1105</v>
      </c>
      <c r="B157" s="386" t="s">
        <v>1485</v>
      </c>
      <c r="C157" s="387">
        <v>0</v>
      </c>
      <c r="D157" s="387">
        <v>0</v>
      </c>
      <c r="E157" s="387">
        <v>0</v>
      </c>
    </row>
    <row r="158" spans="1:5" s="377" customFormat="1" x14ac:dyDescent="0.25">
      <c r="A158" s="385" t="s">
        <v>1107</v>
      </c>
      <c r="B158" s="386" t="s">
        <v>1486</v>
      </c>
      <c r="C158" s="387">
        <v>0</v>
      </c>
      <c r="D158" s="387">
        <v>0</v>
      </c>
      <c r="E158" s="387">
        <v>0</v>
      </c>
    </row>
    <row r="159" spans="1:5" s="377" customFormat="1" x14ac:dyDescent="0.25">
      <c r="A159" s="385" t="s">
        <v>1109</v>
      </c>
      <c r="B159" s="386" t="s">
        <v>1487</v>
      </c>
      <c r="C159" s="387">
        <v>0</v>
      </c>
      <c r="D159" s="387">
        <v>0</v>
      </c>
      <c r="E159" s="387">
        <v>0</v>
      </c>
    </row>
    <row r="160" spans="1:5" s="377" customFormat="1" x14ac:dyDescent="0.25">
      <c r="A160" s="385" t="s">
        <v>1111</v>
      </c>
      <c r="B160" s="386" t="s">
        <v>1488</v>
      </c>
      <c r="C160" s="387">
        <v>0</v>
      </c>
      <c r="D160" s="387">
        <v>0</v>
      </c>
      <c r="E160" s="387">
        <v>0</v>
      </c>
    </row>
    <row r="161" spans="1:5" s="377" customFormat="1" x14ac:dyDescent="0.25">
      <c r="A161" s="385" t="s">
        <v>1113</v>
      </c>
      <c r="B161" s="386" t="s">
        <v>1489</v>
      </c>
      <c r="C161" s="387">
        <v>0</v>
      </c>
      <c r="D161" s="387">
        <v>0</v>
      </c>
      <c r="E161" s="387">
        <v>0</v>
      </c>
    </row>
    <row r="162" spans="1:5" s="377" customFormat="1" ht="26.4" x14ac:dyDescent="0.25">
      <c r="A162" s="385" t="s">
        <v>1115</v>
      </c>
      <c r="B162" s="386" t="s">
        <v>1490</v>
      </c>
      <c r="C162" s="387">
        <v>18002000</v>
      </c>
      <c r="D162" s="387">
        <v>0</v>
      </c>
      <c r="E162" s="387">
        <v>18002000</v>
      </c>
    </row>
    <row r="163" spans="1:5" s="377" customFormat="1" x14ac:dyDescent="0.25">
      <c r="A163" s="385" t="s">
        <v>1117</v>
      </c>
      <c r="B163" s="386" t="s">
        <v>1491</v>
      </c>
      <c r="C163" s="387">
        <v>0</v>
      </c>
      <c r="D163" s="387">
        <v>0</v>
      </c>
      <c r="E163" s="387">
        <v>0</v>
      </c>
    </row>
    <row r="164" spans="1:5" s="377" customFormat="1" x14ac:dyDescent="0.25">
      <c r="A164" s="385" t="s">
        <v>1119</v>
      </c>
      <c r="B164" s="386" t="s">
        <v>1492</v>
      </c>
      <c r="C164" s="387">
        <v>0</v>
      </c>
      <c r="D164" s="387">
        <v>0</v>
      </c>
      <c r="E164" s="387">
        <v>0</v>
      </c>
    </row>
    <row r="165" spans="1:5" s="377" customFormat="1" x14ac:dyDescent="0.25">
      <c r="A165" s="385" t="s">
        <v>1121</v>
      </c>
      <c r="B165" s="386" t="s">
        <v>1493</v>
      </c>
      <c r="C165" s="387">
        <v>0</v>
      </c>
      <c r="D165" s="387">
        <v>0</v>
      </c>
      <c r="E165" s="387">
        <v>0</v>
      </c>
    </row>
    <row r="166" spans="1:5" s="377" customFormat="1" x14ac:dyDescent="0.25">
      <c r="A166" s="385" t="s">
        <v>1123</v>
      </c>
      <c r="B166" s="386" t="s">
        <v>1494</v>
      </c>
      <c r="C166" s="387">
        <v>0</v>
      </c>
      <c r="D166" s="387">
        <v>0</v>
      </c>
      <c r="E166" s="387">
        <v>0</v>
      </c>
    </row>
    <row r="167" spans="1:5" s="377" customFormat="1" x14ac:dyDescent="0.25">
      <c r="A167" s="385" t="s">
        <v>1125</v>
      </c>
      <c r="B167" s="386" t="s">
        <v>1495</v>
      </c>
      <c r="C167" s="387">
        <v>0</v>
      </c>
      <c r="D167" s="387">
        <v>0</v>
      </c>
      <c r="E167" s="387">
        <v>0</v>
      </c>
    </row>
    <row r="168" spans="1:5" s="377" customFormat="1" ht="26.4" x14ac:dyDescent="0.25">
      <c r="A168" s="385" t="s">
        <v>1127</v>
      </c>
      <c r="B168" s="386" t="s">
        <v>1496</v>
      </c>
      <c r="C168" s="387">
        <v>0</v>
      </c>
      <c r="D168" s="387">
        <v>0</v>
      </c>
      <c r="E168" s="387">
        <v>0</v>
      </c>
    </row>
    <row r="169" spans="1:5" s="377" customFormat="1" x14ac:dyDescent="0.25">
      <c r="A169" s="385" t="s">
        <v>1129</v>
      </c>
      <c r="B169" s="386" t="s">
        <v>1497</v>
      </c>
      <c r="C169" s="387">
        <v>0</v>
      </c>
      <c r="D169" s="387">
        <v>0</v>
      </c>
      <c r="E169" s="387">
        <v>0</v>
      </c>
    </row>
    <row r="170" spans="1:5" s="377" customFormat="1" ht="52.8" x14ac:dyDescent="0.25">
      <c r="A170" s="385" t="s">
        <v>1131</v>
      </c>
      <c r="B170" s="386" t="s">
        <v>1498</v>
      </c>
      <c r="C170" s="387">
        <v>0</v>
      </c>
      <c r="D170" s="387">
        <v>0</v>
      </c>
      <c r="E170" s="387">
        <v>0</v>
      </c>
    </row>
    <row r="171" spans="1:5" s="377" customFormat="1" ht="26.4" x14ac:dyDescent="0.25">
      <c r="A171" s="385" t="s">
        <v>1133</v>
      </c>
      <c r="B171" s="386" t="s">
        <v>1499</v>
      </c>
      <c r="C171" s="387">
        <v>0</v>
      </c>
      <c r="D171" s="387">
        <v>0</v>
      </c>
      <c r="E171" s="387">
        <v>0</v>
      </c>
    </row>
    <row r="172" spans="1:5" s="377" customFormat="1" ht="26.4" x14ac:dyDescent="0.25">
      <c r="A172" s="385" t="s">
        <v>1135</v>
      </c>
      <c r="B172" s="386" t="s">
        <v>1500</v>
      </c>
      <c r="C172" s="387">
        <v>610808316</v>
      </c>
      <c r="D172" s="387">
        <v>0</v>
      </c>
      <c r="E172" s="387">
        <v>610808316</v>
      </c>
    </row>
    <row r="173" spans="1:5" s="377" customFormat="1" ht="26.4" x14ac:dyDescent="0.25">
      <c r="A173" s="385" t="s">
        <v>1137</v>
      </c>
      <c r="B173" s="386" t="s">
        <v>1501</v>
      </c>
      <c r="C173" s="387">
        <v>12065267</v>
      </c>
      <c r="D173" s="387">
        <v>0</v>
      </c>
      <c r="E173" s="387">
        <v>12065267</v>
      </c>
    </row>
    <row r="174" spans="1:5" s="377" customFormat="1" x14ac:dyDescent="0.25">
      <c r="A174" s="385" t="s">
        <v>1139</v>
      </c>
      <c r="B174" s="386" t="s">
        <v>1502</v>
      </c>
      <c r="C174" s="387">
        <v>0</v>
      </c>
      <c r="D174" s="387">
        <v>0</v>
      </c>
      <c r="E174" s="387">
        <v>0</v>
      </c>
    </row>
    <row r="175" spans="1:5" s="377" customFormat="1" x14ac:dyDescent="0.25">
      <c r="A175" s="385" t="s">
        <v>1141</v>
      </c>
      <c r="B175" s="386" t="s">
        <v>1503</v>
      </c>
      <c r="C175" s="387">
        <v>0</v>
      </c>
      <c r="D175" s="387">
        <v>0</v>
      </c>
      <c r="E175" s="387">
        <v>0</v>
      </c>
    </row>
    <row r="176" spans="1:5" s="377" customFormat="1" x14ac:dyDescent="0.25">
      <c r="A176" s="385" t="s">
        <v>1143</v>
      </c>
      <c r="B176" s="386" t="s">
        <v>1504</v>
      </c>
      <c r="C176" s="387">
        <v>0</v>
      </c>
      <c r="D176" s="387">
        <v>0</v>
      </c>
      <c r="E176" s="387">
        <v>0</v>
      </c>
    </row>
    <row r="177" spans="1:5" s="377" customFormat="1" x14ac:dyDescent="0.25">
      <c r="A177" s="385" t="s">
        <v>1145</v>
      </c>
      <c r="B177" s="386" t="s">
        <v>1505</v>
      </c>
      <c r="C177" s="387">
        <v>0</v>
      </c>
      <c r="D177" s="387">
        <v>0</v>
      </c>
      <c r="E177" s="387">
        <v>0</v>
      </c>
    </row>
    <row r="178" spans="1:5" s="377" customFormat="1" x14ac:dyDescent="0.25">
      <c r="A178" s="385" t="s">
        <v>1147</v>
      </c>
      <c r="B178" s="386" t="s">
        <v>1506</v>
      </c>
      <c r="C178" s="387">
        <v>0</v>
      </c>
      <c r="D178" s="387">
        <v>0</v>
      </c>
      <c r="E178" s="387">
        <v>0</v>
      </c>
    </row>
    <row r="179" spans="1:5" s="377" customFormat="1" ht="39.6" x14ac:dyDescent="0.25">
      <c r="A179" s="385" t="s">
        <v>1149</v>
      </c>
      <c r="B179" s="386" t="s">
        <v>1507</v>
      </c>
      <c r="C179" s="387">
        <v>0</v>
      </c>
      <c r="D179" s="387">
        <v>0</v>
      </c>
      <c r="E179" s="387">
        <v>0</v>
      </c>
    </row>
    <row r="180" spans="1:5" s="377" customFormat="1" x14ac:dyDescent="0.25">
      <c r="A180" s="385" t="s">
        <v>1151</v>
      </c>
      <c r="B180" s="386" t="s">
        <v>1508</v>
      </c>
      <c r="C180" s="387">
        <v>613125</v>
      </c>
      <c r="D180" s="387">
        <v>0</v>
      </c>
      <c r="E180" s="387">
        <v>613125</v>
      </c>
    </row>
    <row r="181" spans="1:5" s="377" customFormat="1" x14ac:dyDescent="0.25">
      <c r="A181" s="385" t="s">
        <v>1153</v>
      </c>
      <c r="B181" s="386" t="s">
        <v>1509</v>
      </c>
      <c r="C181" s="387">
        <v>0</v>
      </c>
      <c r="D181" s="387">
        <v>0</v>
      </c>
      <c r="E181" s="387">
        <v>0</v>
      </c>
    </row>
    <row r="182" spans="1:5" s="377" customFormat="1" x14ac:dyDescent="0.25">
      <c r="A182" s="385" t="s">
        <v>1155</v>
      </c>
      <c r="B182" s="386" t="s">
        <v>1510</v>
      </c>
      <c r="C182" s="387">
        <v>0</v>
      </c>
      <c r="D182" s="387">
        <v>0</v>
      </c>
      <c r="E182" s="387">
        <v>0</v>
      </c>
    </row>
    <row r="183" spans="1:5" s="377" customFormat="1" x14ac:dyDescent="0.25">
      <c r="A183" s="385" t="s">
        <v>1157</v>
      </c>
      <c r="B183" s="386" t="s">
        <v>1511</v>
      </c>
      <c r="C183" s="387">
        <v>0</v>
      </c>
      <c r="D183" s="387">
        <v>0</v>
      </c>
      <c r="E183" s="387">
        <v>0</v>
      </c>
    </row>
    <row r="184" spans="1:5" s="377" customFormat="1" ht="52.8" x14ac:dyDescent="0.25">
      <c r="A184" s="385" t="s">
        <v>1159</v>
      </c>
      <c r="B184" s="386" t="s">
        <v>1512</v>
      </c>
      <c r="C184" s="387">
        <v>48242</v>
      </c>
      <c r="D184" s="387">
        <v>0</v>
      </c>
      <c r="E184" s="387">
        <v>48242</v>
      </c>
    </row>
    <row r="185" spans="1:5" s="377" customFormat="1" x14ac:dyDescent="0.25">
      <c r="A185" s="385" t="s">
        <v>1161</v>
      </c>
      <c r="B185" s="386" t="s">
        <v>1513</v>
      </c>
      <c r="C185" s="387">
        <v>928394</v>
      </c>
      <c r="D185" s="387">
        <v>0</v>
      </c>
      <c r="E185" s="387">
        <v>928394</v>
      </c>
    </row>
    <row r="186" spans="1:5" s="377" customFormat="1" x14ac:dyDescent="0.25">
      <c r="A186" s="385" t="s">
        <v>1163</v>
      </c>
      <c r="B186" s="386" t="s">
        <v>1514</v>
      </c>
      <c r="C186" s="387">
        <v>26410</v>
      </c>
      <c r="D186" s="387">
        <v>0</v>
      </c>
      <c r="E186" s="387">
        <v>26410</v>
      </c>
    </row>
    <row r="187" spans="1:5" s="377" customFormat="1" x14ac:dyDescent="0.25">
      <c r="A187" s="385" t="s">
        <v>1165</v>
      </c>
      <c r="B187" s="386" t="s">
        <v>1515</v>
      </c>
      <c r="C187" s="387">
        <v>0</v>
      </c>
      <c r="D187" s="387">
        <v>0</v>
      </c>
      <c r="E187" s="387">
        <v>0</v>
      </c>
    </row>
    <row r="188" spans="1:5" s="377" customFormat="1" x14ac:dyDescent="0.25">
      <c r="A188" s="385" t="s">
        <v>1167</v>
      </c>
      <c r="B188" s="386" t="s">
        <v>1516</v>
      </c>
      <c r="C188" s="387">
        <v>3162408</v>
      </c>
      <c r="D188" s="387">
        <v>0</v>
      </c>
      <c r="E188" s="387">
        <v>3162408</v>
      </c>
    </row>
    <row r="189" spans="1:5" s="377" customFormat="1" ht="26.4" x14ac:dyDescent="0.25">
      <c r="A189" s="385" t="s">
        <v>1169</v>
      </c>
      <c r="B189" s="386" t="s">
        <v>1517</v>
      </c>
      <c r="C189" s="387">
        <v>0</v>
      </c>
      <c r="D189" s="387">
        <v>0</v>
      </c>
      <c r="E189" s="387">
        <v>0</v>
      </c>
    </row>
    <row r="190" spans="1:5" s="377" customFormat="1" x14ac:dyDescent="0.25">
      <c r="A190" s="385" t="s">
        <v>1171</v>
      </c>
      <c r="B190" s="386" t="s">
        <v>1518</v>
      </c>
      <c r="C190" s="387">
        <v>0</v>
      </c>
      <c r="D190" s="387">
        <v>0</v>
      </c>
      <c r="E190" s="387">
        <v>0</v>
      </c>
    </row>
    <row r="191" spans="1:5" s="377" customFormat="1" ht="26.4" x14ac:dyDescent="0.25">
      <c r="A191" s="385" t="s">
        <v>1173</v>
      </c>
      <c r="B191" s="386" t="s">
        <v>1519</v>
      </c>
      <c r="C191" s="387">
        <v>824763131</v>
      </c>
      <c r="D191" s="387">
        <v>0</v>
      </c>
      <c r="E191" s="387">
        <v>824763131</v>
      </c>
    </row>
    <row r="192" spans="1:5" s="377" customFormat="1" x14ac:dyDescent="0.25">
      <c r="A192" s="385" t="s">
        <v>1175</v>
      </c>
      <c r="B192" s="386" t="s">
        <v>1520</v>
      </c>
      <c r="C192" s="387">
        <v>386114</v>
      </c>
      <c r="D192" s="387">
        <v>0</v>
      </c>
      <c r="E192" s="387">
        <v>386114</v>
      </c>
    </row>
    <row r="193" spans="1:5" s="377" customFormat="1" x14ac:dyDescent="0.25">
      <c r="A193" s="385" t="s">
        <v>1177</v>
      </c>
      <c r="B193" s="386" t="s">
        <v>1521</v>
      </c>
      <c r="C193" s="387">
        <v>104855192</v>
      </c>
      <c r="D193" s="387">
        <v>0</v>
      </c>
      <c r="E193" s="387">
        <v>104855192</v>
      </c>
    </row>
    <row r="194" spans="1:5" s="377" customFormat="1" ht="26.4" x14ac:dyDescent="0.25">
      <c r="A194" s="385" t="s">
        <v>1179</v>
      </c>
      <c r="B194" s="386" t="s">
        <v>1522</v>
      </c>
      <c r="C194" s="387">
        <v>51879242</v>
      </c>
      <c r="D194" s="387">
        <v>0</v>
      </c>
      <c r="E194" s="387">
        <v>51879242</v>
      </c>
    </row>
    <row r="195" spans="1:5" s="377" customFormat="1" ht="26.4" x14ac:dyDescent="0.25">
      <c r="A195" s="385" t="s">
        <v>1181</v>
      </c>
      <c r="B195" s="386" t="s">
        <v>1523</v>
      </c>
      <c r="C195" s="387">
        <v>0</v>
      </c>
      <c r="D195" s="387">
        <v>0</v>
      </c>
      <c r="E195" s="387">
        <v>0</v>
      </c>
    </row>
    <row r="196" spans="1:5" s="377" customFormat="1" ht="26.4" x14ac:dyDescent="0.25">
      <c r="A196" s="385" t="s">
        <v>1183</v>
      </c>
      <c r="B196" s="386" t="s">
        <v>1524</v>
      </c>
      <c r="C196" s="387">
        <v>19219109</v>
      </c>
      <c r="D196" s="387">
        <v>0</v>
      </c>
      <c r="E196" s="387">
        <v>19219109</v>
      </c>
    </row>
    <row r="197" spans="1:5" s="377" customFormat="1" x14ac:dyDescent="0.25">
      <c r="A197" s="385" t="s">
        <v>1185</v>
      </c>
      <c r="B197" s="386" t="s">
        <v>1525</v>
      </c>
      <c r="C197" s="387">
        <v>13967368</v>
      </c>
      <c r="D197" s="387">
        <v>0</v>
      </c>
      <c r="E197" s="387">
        <v>13967368</v>
      </c>
    </row>
    <row r="198" spans="1:5" s="377" customFormat="1" x14ac:dyDescent="0.25">
      <c r="A198" s="385" t="s">
        <v>1187</v>
      </c>
      <c r="B198" s="386" t="s">
        <v>1526</v>
      </c>
      <c r="C198" s="387">
        <v>91780804</v>
      </c>
      <c r="D198" s="387">
        <v>0</v>
      </c>
      <c r="E198" s="387">
        <v>91780804</v>
      </c>
    </row>
    <row r="199" spans="1:5" s="377" customFormat="1" ht="26.4" x14ac:dyDescent="0.25">
      <c r="A199" s="385" t="s">
        <v>1189</v>
      </c>
      <c r="B199" s="386" t="s">
        <v>1527</v>
      </c>
      <c r="C199" s="387">
        <v>0</v>
      </c>
      <c r="D199" s="387">
        <v>0</v>
      </c>
      <c r="E199" s="387">
        <v>0</v>
      </c>
    </row>
    <row r="200" spans="1:5" s="377" customFormat="1" ht="26.4" x14ac:dyDescent="0.25">
      <c r="A200" s="385" t="s">
        <v>1191</v>
      </c>
      <c r="B200" s="386" t="s">
        <v>1528</v>
      </c>
      <c r="C200" s="387">
        <v>90684507</v>
      </c>
      <c r="D200" s="387">
        <v>0</v>
      </c>
      <c r="E200" s="387">
        <v>90684507</v>
      </c>
    </row>
    <row r="201" spans="1:5" s="377" customFormat="1" ht="26.4" x14ac:dyDescent="0.25">
      <c r="A201" s="385" t="s">
        <v>1193</v>
      </c>
      <c r="B201" s="386" t="s">
        <v>1529</v>
      </c>
      <c r="C201" s="387">
        <v>0</v>
      </c>
      <c r="D201" s="387">
        <v>0</v>
      </c>
      <c r="E201" s="387">
        <v>0</v>
      </c>
    </row>
    <row r="202" spans="1:5" s="377" customFormat="1" ht="26.4" x14ac:dyDescent="0.25">
      <c r="A202" s="385" t="s">
        <v>1195</v>
      </c>
      <c r="B202" s="386" t="s">
        <v>1530</v>
      </c>
      <c r="C202" s="387">
        <v>0</v>
      </c>
      <c r="D202" s="387">
        <v>0</v>
      </c>
      <c r="E202" s="387">
        <v>0</v>
      </c>
    </row>
    <row r="203" spans="1:5" s="377" customFormat="1" ht="26.4" x14ac:dyDescent="0.25">
      <c r="A203" s="385" t="s">
        <v>1197</v>
      </c>
      <c r="B203" s="386" t="s">
        <v>1531</v>
      </c>
      <c r="C203" s="387">
        <v>0</v>
      </c>
      <c r="D203" s="387">
        <v>0</v>
      </c>
      <c r="E203" s="387">
        <v>0</v>
      </c>
    </row>
    <row r="204" spans="1:5" s="377" customFormat="1" ht="26.4" x14ac:dyDescent="0.25">
      <c r="A204" s="385" t="s">
        <v>1199</v>
      </c>
      <c r="B204" s="386" t="s">
        <v>1532</v>
      </c>
      <c r="C204" s="387">
        <v>0</v>
      </c>
      <c r="D204" s="387">
        <v>0</v>
      </c>
      <c r="E204" s="387">
        <v>0</v>
      </c>
    </row>
    <row r="205" spans="1:5" s="377" customFormat="1" x14ac:dyDescent="0.25">
      <c r="A205" s="385" t="s">
        <v>1201</v>
      </c>
      <c r="B205" s="386" t="s">
        <v>1533</v>
      </c>
      <c r="C205" s="387">
        <v>34123098</v>
      </c>
      <c r="D205" s="387">
        <v>0</v>
      </c>
      <c r="E205" s="387">
        <v>34123098</v>
      </c>
    </row>
    <row r="206" spans="1:5" s="377" customFormat="1" x14ac:dyDescent="0.25">
      <c r="A206" s="385" t="s">
        <v>1203</v>
      </c>
      <c r="B206" s="386" t="s">
        <v>1534</v>
      </c>
      <c r="C206" s="387">
        <v>52078321</v>
      </c>
      <c r="D206" s="387">
        <v>0</v>
      </c>
      <c r="E206" s="387">
        <v>52078321</v>
      </c>
    </row>
    <row r="207" spans="1:5" s="377" customFormat="1" x14ac:dyDescent="0.25">
      <c r="A207" s="385" t="s">
        <v>1205</v>
      </c>
      <c r="B207" s="386" t="s">
        <v>1535</v>
      </c>
      <c r="C207" s="387">
        <v>0</v>
      </c>
      <c r="D207" s="387">
        <v>0</v>
      </c>
      <c r="E207" s="387">
        <v>0</v>
      </c>
    </row>
    <row r="208" spans="1:5" s="377" customFormat="1" ht="26.4" x14ac:dyDescent="0.25">
      <c r="A208" s="385" t="s">
        <v>1207</v>
      </c>
      <c r="B208" s="386" t="s">
        <v>1536</v>
      </c>
      <c r="C208" s="387">
        <v>0</v>
      </c>
      <c r="D208" s="387">
        <v>0</v>
      </c>
      <c r="E208" s="387">
        <v>0</v>
      </c>
    </row>
    <row r="209" spans="1:5" s="377" customFormat="1" x14ac:dyDescent="0.25">
      <c r="A209" s="385" t="s">
        <v>1209</v>
      </c>
      <c r="B209" s="386" t="s">
        <v>1537</v>
      </c>
      <c r="C209" s="387">
        <v>0</v>
      </c>
      <c r="D209" s="387">
        <v>0</v>
      </c>
      <c r="E209" s="387">
        <v>0</v>
      </c>
    </row>
    <row r="210" spans="1:5" s="377" customFormat="1" ht="26.4" x14ac:dyDescent="0.25">
      <c r="A210" s="385" t="s">
        <v>1211</v>
      </c>
      <c r="B210" s="386" t="s">
        <v>1538</v>
      </c>
      <c r="C210" s="387">
        <v>0</v>
      </c>
      <c r="D210" s="387">
        <v>0</v>
      </c>
      <c r="E210" s="387">
        <v>0</v>
      </c>
    </row>
    <row r="211" spans="1:5" s="377" customFormat="1" ht="26.4" x14ac:dyDescent="0.25">
      <c r="A211" s="385" t="s">
        <v>1213</v>
      </c>
      <c r="B211" s="386" t="s">
        <v>1539</v>
      </c>
      <c r="C211" s="387">
        <v>8795278</v>
      </c>
      <c r="D211" s="387">
        <v>0</v>
      </c>
      <c r="E211" s="387">
        <v>8795278</v>
      </c>
    </row>
    <row r="212" spans="1:5" s="377" customFormat="1" x14ac:dyDescent="0.25">
      <c r="A212" s="385" t="s">
        <v>1215</v>
      </c>
      <c r="B212" s="386" t="s">
        <v>1540</v>
      </c>
      <c r="C212" s="387">
        <v>0</v>
      </c>
      <c r="D212" s="387">
        <v>0</v>
      </c>
      <c r="E212" s="387">
        <v>0</v>
      </c>
    </row>
    <row r="213" spans="1:5" s="377" customFormat="1" x14ac:dyDescent="0.25">
      <c r="A213" s="385" t="s">
        <v>1217</v>
      </c>
      <c r="B213" s="386" t="s">
        <v>1541</v>
      </c>
      <c r="C213" s="387">
        <v>0</v>
      </c>
      <c r="D213" s="387">
        <v>0</v>
      </c>
      <c r="E213" s="387">
        <v>0</v>
      </c>
    </row>
    <row r="214" spans="1:5" s="377" customFormat="1" ht="26.4" x14ac:dyDescent="0.25">
      <c r="A214" s="385" t="s">
        <v>1219</v>
      </c>
      <c r="B214" s="386" t="s">
        <v>1542</v>
      </c>
      <c r="C214" s="387">
        <v>8795278</v>
      </c>
      <c r="D214" s="387">
        <v>0</v>
      </c>
      <c r="E214" s="387">
        <v>8795278</v>
      </c>
    </row>
    <row r="215" spans="1:5" s="377" customFormat="1" ht="26.4" x14ac:dyDescent="0.25">
      <c r="A215" s="385" t="s">
        <v>1221</v>
      </c>
      <c r="B215" s="386" t="s">
        <v>1543</v>
      </c>
      <c r="C215" s="387">
        <v>0</v>
      </c>
      <c r="D215" s="387">
        <v>0</v>
      </c>
      <c r="E215" s="387">
        <v>0</v>
      </c>
    </row>
    <row r="216" spans="1:5" s="377" customFormat="1" ht="26.4" x14ac:dyDescent="0.25">
      <c r="A216" s="385" t="s">
        <v>1223</v>
      </c>
      <c r="B216" s="386" t="s">
        <v>1544</v>
      </c>
      <c r="C216" s="387">
        <v>0</v>
      </c>
      <c r="D216" s="387">
        <v>0</v>
      </c>
      <c r="E216" s="387">
        <v>0</v>
      </c>
    </row>
    <row r="217" spans="1:5" s="377" customFormat="1" ht="26.4" x14ac:dyDescent="0.25">
      <c r="A217" s="385" t="s">
        <v>1225</v>
      </c>
      <c r="B217" s="386" t="s">
        <v>1545</v>
      </c>
      <c r="C217" s="387">
        <v>0</v>
      </c>
      <c r="D217" s="387">
        <v>0</v>
      </c>
      <c r="E217" s="387">
        <v>0</v>
      </c>
    </row>
    <row r="218" spans="1:5" s="377" customFormat="1" ht="26.4" x14ac:dyDescent="0.25">
      <c r="A218" s="385" t="s">
        <v>1227</v>
      </c>
      <c r="B218" s="386" t="s">
        <v>1546</v>
      </c>
      <c r="C218" s="387">
        <v>0</v>
      </c>
      <c r="D218" s="387">
        <v>0</v>
      </c>
      <c r="E218" s="387">
        <v>0</v>
      </c>
    </row>
    <row r="219" spans="1:5" s="377" customFormat="1" x14ac:dyDescent="0.25">
      <c r="A219" s="385" t="s">
        <v>1229</v>
      </c>
      <c r="B219" s="386" t="s">
        <v>1547</v>
      </c>
      <c r="C219" s="387">
        <v>0</v>
      </c>
      <c r="D219" s="387">
        <v>0</v>
      </c>
      <c r="E219" s="387">
        <v>0</v>
      </c>
    </row>
    <row r="220" spans="1:5" s="377" customFormat="1" ht="26.4" x14ac:dyDescent="0.25">
      <c r="A220" s="385" t="s">
        <v>1231</v>
      </c>
      <c r="B220" s="386" t="s">
        <v>1548</v>
      </c>
      <c r="C220" s="387">
        <v>0</v>
      </c>
      <c r="D220" s="387">
        <v>0</v>
      </c>
      <c r="E220" s="387">
        <v>0</v>
      </c>
    </row>
    <row r="221" spans="1:5" s="377" customFormat="1" ht="26.4" x14ac:dyDescent="0.25">
      <c r="A221" s="385" t="s">
        <v>1233</v>
      </c>
      <c r="B221" s="386" t="s">
        <v>1549</v>
      </c>
      <c r="C221" s="387">
        <v>0</v>
      </c>
      <c r="D221" s="387">
        <v>0</v>
      </c>
      <c r="E221" s="387">
        <v>0</v>
      </c>
    </row>
    <row r="222" spans="1:5" s="377" customFormat="1" ht="26.4" x14ac:dyDescent="0.25">
      <c r="A222" s="385" t="s">
        <v>1235</v>
      </c>
      <c r="B222" s="386" t="s">
        <v>1550</v>
      </c>
      <c r="C222" s="387">
        <v>0</v>
      </c>
      <c r="D222" s="387">
        <v>0</v>
      </c>
      <c r="E222" s="387">
        <v>0</v>
      </c>
    </row>
    <row r="223" spans="1:5" s="377" customFormat="1" x14ac:dyDescent="0.25">
      <c r="A223" s="385" t="s">
        <v>1237</v>
      </c>
      <c r="B223" s="386" t="s">
        <v>1551</v>
      </c>
      <c r="C223" s="387">
        <v>627397</v>
      </c>
      <c r="D223" s="387">
        <v>0</v>
      </c>
      <c r="E223" s="387">
        <v>627397</v>
      </c>
    </row>
    <row r="224" spans="1:5" s="377" customFormat="1" x14ac:dyDescent="0.25">
      <c r="A224" s="385" t="s">
        <v>1239</v>
      </c>
      <c r="B224" s="386" t="s">
        <v>1552</v>
      </c>
      <c r="C224" s="387">
        <v>15956390</v>
      </c>
      <c r="D224" s="387">
        <v>0</v>
      </c>
      <c r="E224" s="387">
        <v>15956390</v>
      </c>
    </row>
    <row r="225" spans="1:5" s="377" customFormat="1" ht="79.2" x14ac:dyDescent="0.25">
      <c r="A225" s="385" t="s">
        <v>1241</v>
      </c>
      <c r="B225" s="386" t="s">
        <v>1553</v>
      </c>
      <c r="C225" s="387">
        <v>1549304</v>
      </c>
      <c r="D225" s="387">
        <v>0</v>
      </c>
      <c r="E225" s="387">
        <v>1549304</v>
      </c>
    </row>
    <row r="226" spans="1:5" s="377" customFormat="1" x14ac:dyDescent="0.25">
      <c r="A226" s="385" t="s">
        <v>1243</v>
      </c>
      <c r="B226" s="386" t="s">
        <v>1554</v>
      </c>
      <c r="C226" s="387">
        <v>468681</v>
      </c>
      <c r="D226" s="387">
        <v>0</v>
      </c>
      <c r="E226" s="387">
        <v>468681</v>
      </c>
    </row>
    <row r="227" spans="1:5" s="377" customFormat="1" ht="39.6" x14ac:dyDescent="0.25">
      <c r="A227" s="385" t="s">
        <v>1245</v>
      </c>
      <c r="B227" s="386" t="s">
        <v>1555</v>
      </c>
      <c r="C227" s="387">
        <v>327821703</v>
      </c>
      <c r="D227" s="387">
        <v>0</v>
      </c>
      <c r="E227" s="387">
        <v>327821703</v>
      </c>
    </row>
    <row r="228" spans="1:5" s="377" customFormat="1" x14ac:dyDescent="0.25">
      <c r="A228" s="385" t="s">
        <v>1247</v>
      </c>
      <c r="B228" s="386" t="s">
        <v>1556</v>
      </c>
      <c r="C228" s="387">
        <v>0</v>
      </c>
      <c r="D228" s="387">
        <v>0</v>
      </c>
      <c r="E228" s="387">
        <v>0</v>
      </c>
    </row>
    <row r="229" spans="1:5" s="377" customFormat="1" ht="26.4" x14ac:dyDescent="0.25">
      <c r="A229" s="385" t="s">
        <v>1249</v>
      </c>
      <c r="B229" s="386" t="s">
        <v>1557</v>
      </c>
      <c r="C229" s="387">
        <v>0</v>
      </c>
      <c r="D229" s="387">
        <v>0</v>
      </c>
      <c r="E229" s="387">
        <v>0</v>
      </c>
    </row>
    <row r="230" spans="1:5" s="377" customFormat="1" x14ac:dyDescent="0.25">
      <c r="A230" s="385" t="s">
        <v>1251</v>
      </c>
      <c r="B230" s="386" t="s">
        <v>1558</v>
      </c>
      <c r="C230" s="387">
        <v>157387137</v>
      </c>
      <c r="D230" s="387">
        <v>0</v>
      </c>
      <c r="E230" s="387">
        <v>157387137</v>
      </c>
    </row>
    <row r="231" spans="1:5" s="377" customFormat="1" x14ac:dyDescent="0.25">
      <c r="A231" s="385" t="s">
        <v>1253</v>
      </c>
      <c r="B231" s="386" t="s">
        <v>1559</v>
      </c>
      <c r="C231" s="387">
        <v>109000000</v>
      </c>
      <c r="D231" s="387">
        <v>0</v>
      </c>
      <c r="E231" s="387">
        <v>109000000</v>
      </c>
    </row>
    <row r="232" spans="1:5" s="377" customFormat="1" x14ac:dyDescent="0.25">
      <c r="A232" s="385" t="s">
        <v>1255</v>
      </c>
      <c r="B232" s="386" t="s">
        <v>1560</v>
      </c>
      <c r="C232" s="387">
        <v>3292211</v>
      </c>
      <c r="D232" s="387">
        <v>0</v>
      </c>
      <c r="E232" s="387">
        <v>3292211</v>
      </c>
    </row>
    <row r="233" spans="1:5" s="377" customFormat="1" x14ac:dyDescent="0.25">
      <c r="A233" s="385" t="s">
        <v>1257</v>
      </c>
      <c r="B233" s="386" t="s">
        <v>1561</v>
      </c>
      <c r="C233" s="387">
        <v>73575900</v>
      </c>
      <c r="D233" s="387">
        <v>0</v>
      </c>
      <c r="E233" s="387">
        <v>73575900</v>
      </c>
    </row>
    <row r="234" spans="1:5" s="377" customFormat="1" x14ac:dyDescent="0.25">
      <c r="A234" s="385" t="s">
        <v>1259</v>
      </c>
      <c r="B234" s="386" t="s">
        <v>1562</v>
      </c>
      <c r="C234" s="387">
        <v>0</v>
      </c>
      <c r="D234" s="387">
        <v>0</v>
      </c>
      <c r="E234" s="387">
        <v>0</v>
      </c>
    </row>
    <row r="235" spans="1:5" s="377" customFormat="1" ht="26.4" x14ac:dyDescent="0.25">
      <c r="A235" s="385" t="s">
        <v>1261</v>
      </c>
      <c r="B235" s="386" t="s">
        <v>1563</v>
      </c>
      <c r="C235" s="387">
        <v>0</v>
      </c>
      <c r="D235" s="387">
        <v>0</v>
      </c>
      <c r="E235" s="387">
        <v>0</v>
      </c>
    </row>
    <row r="236" spans="1:5" s="377" customFormat="1" ht="26.4" x14ac:dyDescent="0.25">
      <c r="A236" s="385" t="s">
        <v>1263</v>
      </c>
      <c r="B236" s="386" t="s">
        <v>1564</v>
      </c>
      <c r="C236" s="387">
        <v>234255248</v>
      </c>
      <c r="D236" s="387">
        <v>0</v>
      </c>
      <c r="E236" s="387">
        <v>234255248</v>
      </c>
    </row>
    <row r="237" spans="1:5" s="377" customFormat="1" ht="39.6" x14ac:dyDescent="0.25">
      <c r="A237" s="385" t="s">
        <v>1265</v>
      </c>
      <c r="B237" s="386" t="s">
        <v>1565</v>
      </c>
      <c r="C237" s="387">
        <v>0</v>
      </c>
      <c r="D237" s="387">
        <v>0</v>
      </c>
      <c r="E237" s="387">
        <v>0</v>
      </c>
    </row>
    <row r="238" spans="1:5" s="377" customFormat="1" ht="39.6" x14ac:dyDescent="0.25">
      <c r="A238" s="385" t="s">
        <v>1267</v>
      </c>
      <c r="B238" s="386" t="s">
        <v>1566</v>
      </c>
      <c r="C238" s="387">
        <v>0</v>
      </c>
      <c r="D238" s="387">
        <v>0</v>
      </c>
      <c r="E238" s="387">
        <v>0</v>
      </c>
    </row>
    <row r="239" spans="1:5" s="377" customFormat="1" ht="39.6" x14ac:dyDescent="0.25">
      <c r="A239" s="385" t="s">
        <v>1269</v>
      </c>
      <c r="B239" s="386" t="s">
        <v>1567</v>
      </c>
      <c r="C239" s="387">
        <v>0</v>
      </c>
      <c r="D239" s="387">
        <v>0</v>
      </c>
      <c r="E239" s="387">
        <v>0</v>
      </c>
    </row>
    <row r="240" spans="1:5" s="377" customFormat="1" ht="39.6" x14ac:dyDescent="0.25">
      <c r="A240" s="385" t="s">
        <v>1271</v>
      </c>
      <c r="B240" s="386" t="s">
        <v>1568</v>
      </c>
      <c r="C240" s="387">
        <v>17000000</v>
      </c>
      <c r="D240" s="387">
        <v>0</v>
      </c>
      <c r="E240" s="387">
        <v>17000000</v>
      </c>
    </row>
    <row r="241" spans="1:5" s="377" customFormat="1" x14ac:dyDescent="0.25">
      <c r="A241" s="385" t="s">
        <v>1273</v>
      </c>
      <c r="B241" s="386" t="s">
        <v>1569</v>
      </c>
      <c r="C241" s="387">
        <v>0</v>
      </c>
      <c r="D241" s="387">
        <v>0</v>
      </c>
      <c r="E241" s="387">
        <v>0</v>
      </c>
    </row>
    <row r="242" spans="1:5" s="377" customFormat="1" x14ac:dyDescent="0.25">
      <c r="A242" s="385" t="s">
        <v>1275</v>
      </c>
      <c r="B242" s="386" t="s">
        <v>1570</v>
      </c>
      <c r="C242" s="387">
        <v>0</v>
      </c>
      <c r="D242" s="387">
        <v>0</v>
      </c>
      <c r="E242" s="387">
        <v>0</v>
      </c>
    </row>
    <row r="243" spans="1:5" s="377" customFormat="1" x14ac:dyDescent="0.25">
      <c r="A243" s="385" t="s">
        <v>1277</v>
      </c>
      <c r="B243" s="386" t="s">
        <v>1571</v>
      </c>
      <c r="C243" s="387">
        <v>2000000</v>
      </c>
      <c r="D243" s="387">
        <v>0</v>
      </c>
      <c r="E243" s="387">
        <v>2000000</v>
      </c>
    </row>
    <row r="244" spans="1:5" s="377" customFormat="1" x14ac:dyDescent="0.25">
      <c r="A244" s="385" t="s">
        <v>1279</v>
      </c>
      <c r="B244" s="386" t="s">
        <v>1572</v>
      </c>
      <c r="C244" s="387">
        <v>0</v>
      </c>
      <c r="D244" s="387">
        <v>0</v>
      </c>
      <c r="E244" s="387">
        <v>0</v>
      </c>
    </row>
    <row r="245" spans="1:5" s="377" customFormat="1" x14ac:dyDescent="0.25">
      <c r="A245" s="385" t="s">
        <v>1281</v>
      </c>
      <c r="B245" s="386" t="s">
        <v>1573</v>
      </c>
      <c r="C245" s="387">
        <v>15000000</v>
      </c>
      <c r="D245" s="387">
        <v>0</v>
      </c>
      <c r="E245" s="387">
        <v>15000000</v>
      </c>
    </row>
    <row r="246" spans="1:5" s="377" customFormat="1" ht="26.4" x14ac:dyDescent="0.25">
      <c r="A246" s="385" t="s">
        <v>1283</v>
      </c>
      <c r="B246" s="386" t="s">
        <v>1574</v>
      </c>
      <c r="C246" s="387">
        <v>0</v>
      </c>
      <c r="D246" s="387">
        <v>0</v>
      </c>
      <c r="E246" s="387">
        <v>0</v>
      </c>
    </row>
    <row r="247" spans="1:5" s="377" customFormat="1" ht="26.4" x14ac:dyDescent="0.25">
      <c r="A247" s="385" t="s">
        <v>1285</v>
      </c>
      <c r="B247" s="386" t="s">
        <v>1575</v>
      </c>
      <c r="C247" s="387">
        <v>0</v>
      </c>
      <c r="D247" s="387">
        <v>0</v>
      </c>
      <c r="E247" s="387">
        <v>0</v>
      </c>
    </row>
    <row r="248" spans="1:5" s="377" customFormat="1" x14ac:dyDescent="0.25">
      <c r="A248" s="385" t="s">
        <v>1287</v>
      </c>
      <c r="B248" s="386" t="s">
        <v>1576</v>
      </c>
      <c r="C248" s="387">
        <v>0</v>
      </c>
      <c r="D248" s="387">
        <v>0</v>
      </c>
      <c r="E248" s="387">
        <v>0</v>
      </c>
    </row>
    <row r="249" spans="1:5" s="377" customFormat="1" x14ac:dyDescent="0.25">
      <c r="A249" s="385" t="s">
        <v>1289</v>
      </c>
      <c r="B249" s="386" t="s">
        <v>1577</v>
      </c>
      <c r="C249" s="387">
        <v>0</v>
      </c>
      <c r="D249" s="387">
        <v>0</v>
      </c>
      <c r="E249" s="387">
        <v>0</v>
      </c>
    </row>
    <row r="250" spans="1:5" s="377" customFormat="1" ht="26.4" x14ac:dyDescent="0.25">
      <c r="A250" s="385" t="s">
        <v>1291</v>
      </c>
      <c r="B250" s="386" t="s">
        <v>1578</v>
      </c>
      <c r="C250" s="387">
        <v>1135000</v>
      </c>
      <c r="D250" s="387">
        <v>0</v>
      </c>
      <c r="E250" s="387">
        <v>1135000</v>
      </c>
    </row>
    <row r="251" spans="1:5" s="377" customFormat="1" x14ac:dyDescent="0.25">
      <c r="A251" s="385" t="s">
        <v>1293</v>
      </c>
      <c r="B251" s="386" t="s">
        <v>1579</v>
      </c>
      <c r="C251" s="387">
        <v>0</v>
      </c>
      <c r="D251" s="387">
        <v>0</v>
      </c>
      <c r="E251" s="387">
        <v>0</v>
      </c>
    </row>
    <row r="252" spans="1:5" s="377" customFormat="1" x14ac:dyDescent="0.25">
      <c r="A252" s="385" t="s">
        <v>1295</v>
      </c>
      <c r="B252" s="386" t="s">
        <v>1580</v>
      </c>
      <c r="C252" s="387">
        <v>0</v>
      </c>
      <c r="D252" s="387">
        <v>0</v>
      </c>
      <c r="E252" s="387">
        <v>0</v>
      </c>
    </row>
    <row r="253" spans="1:5" s="377" customFormat="1" x14ac:dyDescent="0.25">
      <c r="A253" s="385" t="s">
        <v>1297</v>
      </c>
      <c r="B253" s="386" t="s">
        <v>1581</v>
      </c>
      <c r="C253" s="387">
        <v>0</v>
      </c>
      <c r="D253" s="387">
        <v>0</v>
      </c>
      <c r="E253" s="387">
        <v>0</v>
      </c>
    </row>
    <row r="254" spans="1:5" s="377" customFormat="1" x14ac:dyDescent="0.25">
      <c r="A254" s="385" t="s">
        <v>1299</v>
      </c>
      <c r="B254" s="386" t="s">
        <v>1582</v>
      </c>
      <c r="C254" s="387">
        <v>0</v>
      </c>
      <c r="D254" s="387">
        <v>0</v>
      </c>
      <c r="E254" s="387">
        <v>0</v>
      </c>
    </row>
    <row r="255" spans="1:5" s="377" customFormat="1" x14ac:dyDescent="0.25">
      <c r="A255" s="385" t="s">
        <v>1301</v>
      </c>
      <c r="B255" s="386" t="s">
        <v>1583</v>
      </c>
      <c r="C255" s="387">
        <v>0</v>
      </c>
      <c r="D255" s="387">
        <v>0</v>
      </c>
      <c r="E255" s="387">
        <v>0</v>
      </c>
    </row>
    <row r="256" spans="1:5" s="377" customFormat="1" ht="26.4" x14ac:dyDescent="0.25">
      <c r="A256" s="385" t="s">
        <v>1303</v>
      </c>
      <c r="B256" s="386" t="s">
        <v>1584</v>
      </c>
      <c r="C256" s="387">
        <v>0</v>
      </c>
      <c r="D256" s="387">
        <v>0</v>
      </c>
      <c r="E256" s="387">
        <v>0</v>
      </c>
    </row>
    <row r="257" spans="1:5" s="377" customFormat="1" ht="26.4" x14ac:dyDescent="0.25">
      <c r="A257" s="385" t="s">
        <v>1305</v>
      </c>
      <c r="B257" s="386" t="s">
        <v>1585</v>
      </c>
      <c r="C257" s="387">
        <v>0</v>
      </c>
      <c r="D257" s="387">
        <v>0</v>
      </c>
      <c r="E257" s="387">
        <v>0</v>
      </c>
    </row>
    <row r="258" spans="1:5" s="377" customFormat="1" x14ac:dyDescent="0.25">
      <c r="A258" s="385" t="s">
        <v>1307</v>
      </c>
      <c r="B258" s="386" t="s">
        <v>1586</v>
      </c>
      <c r="C258" s="387">
        <v>1135000</v>
      </c>
      <c r="D258" s="387">
        <v>0</v>
      </c>
      <c r="E258" s="387">
        <v>1135000</v>
      </c>
    </row>
    <row r="259" spans="1:5" s="377" customFormat="1" x14ac:dyDescent="0.25">
      <c r="A259" s="385" t="s">
        <v>1309</v>
      </c>
      <c r="B259" s="386" t="s">
        <v>1587</v>
      </c>
      <c r="C259" s="387">
        <v>0</v>
      </c>
      <c r="D259" s="387">
        <v>0</v>
      </c>
      <c r="E259" s="387">
        <v>0</v>
      </c>
    </row>
    <row r="260" spans="1:5" s="377" customFormat="1" ht="26.4" x14ac:dyDescent="0.25">
      <c r="A260" s="385" t="s">
        <v>1311</v>
      </c>
      <c r="B260" s="386" t="s">
        <v>1588</v>
      </c>
      <c r="C260" s="387">
        <v>0</v>
      </c>
      <c r="D260" s="387">
        <v>0</v>
      </c>
      <c r="E260" s="387">
        <v>0</v>
      </c>
    </row>
    <row r="261" spans="1:5" s="377" customFormat="1" x14ac:dyDescent="0.25">
      <c r="A261" s="385" t="s">
        <v>1313</v>
      </c>
      <c r="B261" s="386" t="s">
        <v>1589</v>
      </c>
      <c r="C261" s="387">
        <v>0</v>
      </c>
      <c r="D261" s="387">
        <v>0</v>
      </c>
      <c r="E261" s="387">
        <v>0</v>
      </c>
    </row>
    <row r="262" spans="1:5" s="377" customFormat="1" ht="26.4" x14ac:dyDescent="0.25">
      <c r="A262" s="385" t="s">
        <v>1315</v>
      </c>
      <c r="B262" s="386" t="s">
        <v>1590</v>
      </c>
      <c r="C262" s="387">
        <v>18135000</v>
      </c>
      <c r="D262" s="387">
        <v>0</v>
      </c>
      <c r="E262" s="387">
        <v>18135000</v>
      </c>
    </row>
    <row r="263" spans="1:5" s="377" customFormat="1" ht="39.6" x14ac:dyDescent="0.25">
      <c r="A263" s="385" t="s">
        <v>1317</v>
      </c>
      <c r="B263" s="386" t="s">
        <v>1591</v>
      </c>
      <c r="C263" s="387">
        <v>0</v>
      </c>
      <c r="D263" s="387">
        <v>0</v>
      </c>
      <c r="E263" s="387">
        <v>0</v>
      </c>
    </row>
    <row r="264" spans="1:5" s="377" customFormat="1" ht="39.6" x14ac:dyDescent="0.25">
      <c r="A264" s="385" t="s">
        <v>1319</v>
      </c>
      <c r="B264" s="386" t="s">
        <v>1592</v>
      </c>
      <c r="C264" s="387">
        <v>0</v>
      </c>
      <c r="D264" s="387">
        <v>0</v>
      </c>
      <c r="E264" s="387">
        <v>0</v>
      </c>
    </row>
    <row r="265" spans="1:5" ht="39.6" x14ac:dyDescent="0.25">
      <c r="A265" s="382" t="s">
        <v>1321</v>
      </c>
      <c r="B265" s="383" t="s">
        <v>1593</v>
      </c>
      <c r="C265" s="384">
        <v>0</v>
      </c>
      <c r="D265" s="384">
        <v>0</v>
      </c>
      <c r="E265" s="384">
        <v>0</v>
      </c>
    </row>
    <row r="266" spans="1:5" ht="39.6" x14ac:dyDescent="0.25">
      <c r="A266" s="382" t="s">
        <v>1323</v>
      </c>
      <c r="B266" s="383" t="s">
        <v>1594</v>
      </c>
      <c r="C266" s="384">
        <v>243500</v>
      </c>
      <c r="D266" s="384">
        <v>0</v>
      </c>
      <c r="E266" s="384">
        <v>243500</v>
      </c>
    </row>
    <row r="267" spans="1:5" x14ac:dyDescent="0.25">
      <c r="A267" s="382" t="s">
        <v>1325</v>
      </c>
      <c r="B267" s="383" t="s">
        <v>1595</v>
      </c>
      <c r="C267" s="384">
        <v>0</v>
      </c>
      <c r="D267" s="384">
        <v>0</v>
      </c>
      <c r="E267" s="384">
        <v>0</v>
      </c>
    </row>
    <row r="268" spans="1:5" x14ac:dyDescent="0.25">
      <c r="A268" s="382" t="s">
        <v>1327</v>
      </c>
      <c r="B268" s="383" t="s">
        <v>1596</v>
      </c>
      <c r="C268" s="384">
        <v>0</v>
      </c>
      <c r="D268" s="384">
        <v>0</v>
      </c>
      <c r="E268" s="384">
        <v>0</v>
      </c>
    </row>
    <row r="269" spans="1:5" x14ac:dyDescent="0.25">
      <c r="A269" s="382" t="s">
        <v>1329</v>
      </c>
      <c r="B269" s="383" t="s">
        <v>1597</v>
      </c>
      <c r="C269" s="384">
        <v>0</v>
      </c>
      <c r="D269" s="384">
        <v>0</v>
      </c>
      <c r="E269" s="384">
        <v>0</v>
      </c>
    </row>
    <row r="270" spans="1:5" x14ac:dyDescent="0.25">
      <c r="A270" s="382" t="s">
        <v>1331</v>
      </c>
      <c r="B270" s="383" t="s">
        <v>1598</v>
      </c>
      <c r="C270" s="384">
        <v>243500</v>
      </c>
      <c r="D270" s="384">
        <v>0</v>
      </c>
      <c r="E270" s="384">
        <v>243500</v>
      </c>
    </row>
    <row r="271" spans="1:5" x14ac:dyDescent="0.25">
      <c r="A271" s="382" t="s">
        <v>1599</v>
      </c>
      <c r="B271" s="383" t="s">
        <v>1600</v>
      </c>
      <c r="C271" s="384">
        <v>0</v>
      </c>
      <c r="D271" s="384">
        <v>0</v>
      </c>
      <c r="E271" s="384">
        <v>0</v>
      </c>
    </row>
    <row r="272" spans="1:5" ht="26.4" x14ac:dyDescent="0.25">
      <c r="A272" s="382" t="s">
        <v>1601</v>
      </c>
      <c r="B272" s="383" t="s">
        <v>1602</v>
      </c>
      <c r="C272" s="384">
        <v>0</v>
      </c>
      <c r="D272" s="384">
        <v>0</v>
      </c>
      <c r="E272" s="384">
        <v>0</v>
      </c>
    </row>
    <row r="273" spans="1:5" ht="26.4" x14ac:dyDescent="0.25">
      <c r="A273" s="382" t="s">
        <v>1603</v>
      </c>
      <c r="B273" s="383" t="s">
        <v>1604</v>
      </c>
      <c r="C273" s="384">
        <v>0</v>
      </c>
      <c r="D273" s="384">
        <v>0</v>
      </c>
      <c r="E273" s="384">
        <v>0</v>
      </c>
    </row>
    <row r="274" spans="1:5" x14ac:dyDescent="0.25">
      <c r="A274" s="382" t="s">
        <v>1605</v>
      </c>
      <c r="B274" s="383" t="s">
        <v>1606</v>
      </c>
      <c r="C274" s="384">
        <v>0</v>
      </c>
      <c r="D274" s="384">
        <v>0</v>
      </c>
      <c r="E274" s="384">
        <v>0</v>
      </c>
    </row>
    <row r="275" spans="1:5" x14ac:dyDescent="0.25">
      <c r="A275" s="382" t="s">
        <v>1607</v>
      </c>
      <c r="B275" s="383" t="s">
        <v>1608</v>
      </c>
      <c r="C275" s="384">
        <v>0</v>
      </c>
      <c r="D275" s="384">
        <v>0</v>
      </c>
      <c r="E275" s="384">
        <v>0</v>
      </c>
    </row>
    <row r="276" spans="1:5" ht="26.4" x14ac:dyDescent="0.25">
      <c r="A276" s="382" t="s">
        <v>1609</v>
      </c>
      <c r="B276" s="383" t="s">
        <v>1610</v>
      </c>
      <c r="C276" s="384">
        <v>647688</v>
      </c>
      <c r="D276" s="384">
        <v>0</v>
      </c>
      <c r="E276" s="384">
        <v>647688</v>
      </c>
    </row>
    <row r="277" spans="1:5" x14ac:dyDescent="0.25">
      <c r="A277" s="382" t="s">
        <v>1611</v>
      </c>
      <c r="B277" s="383" t="s">
        <v>1612</v>
      </c>
      <c r="C277" s="384">
        <v>0</v>
      </c>
      <c r="D277" s="384">
        <v>0</v>
      </c>
      <c r="E277" s="384">
        <v>0</v>
      </c>
    </row>
    <row r="278" spans="1:5" x14ac:dyDescent="0.25">
      <c r="A278" s="382" t="s">
        <v>1613</v>
      </c>
      <c r="B278" s="383" t="s">
        <v>1614</v>
      </c>
      <c r="C278" s="384">
        <v>0</v>
      </c>
      <c r="D278" s="384">
        <v>0</v>
      </c>
      <c r="E278" s="384">
        <v>0</v>
      </c>
    </row>
    <row r="279" spans="1:5" x14ac:dyDescent="0.25">
      <c r="A279" s="382" t="s">
        <v>1615</v>
      </c>
      <c r="B279" s="383" t="s">
        <v>1616</v>
      </c>
      <c r="C279" s="384">
        <v>0</v>
      </c>
      <c r="D279" s="384">
        <v>0</v>
      </c>
      <c r="E279" s="384">
        <v>0</v>
      </c>
    </row>
    <row r="280" spans="1:5" x14ac:dyDescent="0.25">
      <c r="A280" s="382" t="s">
        <v>1617</v>
      </c>
      <c r="B280" s="383" t="s">
        <v>1618</v>
      </c>
      <c r="C280" s="384">
        <v>647688</v>
      </c>
      <c r="D280" s="384">
        <v>0</v>
      </c>
      <c r="E280" s="384">
        <v>647688</v>
      </c>
    </row>
    <row r="281" spans="1:5" x14ac:dyDescent="0.25">
      <c r="A281" s="382" t="s">
        <v>1619</v>
      </c>
      <c r="B281" s="383" t="s">
        <v>1620</v>
      </c>
      <c r="C281" s="384">
        <v>0</v>
      </c>
      <c r="D281" s="384">
        <v>0</v>
      </c>
      <c r="E281" s="384">
        <v>0</v>
      </c>
    </row>
    <row r="282" spans="1:5" ht="26.4" x14ac:dyDescent="0.25">
      <c r="A282" s="382" t="s">
        <v>1621</v>
      </c>
      <c r="B282" s="383" t="s">
        <v>1622</v>
      </c>
      <c r="C282" s="384">
        <v>0</v>
      </c>
      <c r="D282" s="384">
        <v>0</v>
      </c>
      <c r="E282" s="384">
        <v>0</v>
      </c>
    </row>
    <row r="283" spans="1:5" ht="26.4" x14ac:dyDescent="0.25">
      <c r="A283" s="382" t="s">
        <v>1623</v>
      </c>
      <c r="B283" s="383" t="s">
        <v>1624</v>
      </c>
      <c r="C283" s="384">
        <v>0</v>
      </c>
      <c r="D283" s="384">
        <v>0</v>
      </c>
      <c r="E283" s="384">
        <v>0</v>
      </c>
    </row>
    <row r="284" spans="1:5" x14ac:dyDescent="0.25">
      <c r="A284" s="382" t="s">
        <v>1625</v>
      </c>
      <c r="B284" s="383" t="s">
        <v>1626</v>
      </c>
      <c r="C284" s="384">
        <v>0</v>
      </c>
      <c r="D284" s="384">
        <v>0</v>
      </c>
      <c r="E284" s="384">
        <v>0</v>
      </c>
    </row>
    <row r="285" spans="1:5" x14ac:dyDescent="0.25">
      <c r="A285" s="382" t="s">
        <v>1627</v>
      </c>
      <c r="B285" s="383" t="s">
        <v>1628</v>
      </c>
      <c r="C285" s="384">
        <v>0</v>
      </c>
      <c r="D285" s="384">
        <v>0</v>
      </c>
      <c r="E285" s="384">
        <v>0</v>
      </c>
    </row>
    <row r="286" spans="1:5" ht="26.4" x14ac:dyDescent="0.25">
      <c r="A286" s="382" t="s">
        <v>1629</v>
      </c>
      <c r="B286" s="383" t="s">
        <v>1630</v>
      </c>
      <c r="C286" s="384">
        <v>0</v>
      </c>
      <c r="D286" s="384">
        <v>0</v>
      </c>
      <c r="E286" s="384">
        <v>0</v>
      </c>
    </row>
    <row r="287" spans="1:5" x14ac:dyDescent="0.25">
      <c r="A287" s="382" t="s">
        <v>1631</v>
      </c>
      <c r="B287" s="383" t="s">
        <v>1632</v>
      </c>
      <c r="C287" s="384">
        <v>0</v>
      </c>
      <c r="D287" s="384">
        <v>0</v>
      </c>
      <c r="E287" s="384">
        <v>0</v>
      </c>
    </row>
    <row r="288" spans="1:5" ht="26.4" x14ac:dyDescent="0.25">
      <c r="A288" s="382" t="s">
        <v>1633</v>
      </c>
      <c r="B288" s="383" t="s">
        <v>1634</v>
      </c>
      <c r="C288" s="384">
        <v>891188</v>
      </c>
      <c r="D288" s="384">
        <v>0</v>
      </c>
      <c r="E288" s="384">
        <v>891188</v>
      </c>
    </row>
    <row r="289" spans="1:5" ht="26.4" x14ac:dyDescent="0.25">
      <c r="A289" s="382" t="s">
        <v>1635</v>
      </c>
      <c r="B289" s="383" t="s">
        <v>1636</v>
      </c>
      <c r="C289" s="384">
        <v>3024142550</v>
      </c>
      <c r="D289" s="384">
        <v>0</v>
      </c>
      <c r="E289" s="384">
        <v>3024142550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5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1947</v>
      </c>
    </row>
    <row r="3" spans="1:5" s="377" customFormat="1" ht="15" x14ac:dyDescent="0.25">
      <c r="A3" s="586" t="s">
        <v>1678</v>
      </c>
      <c r="B3" s="588"/>
      <c r="C3" s="588"/>
      <c r="D3" s="588"/>
      <c r="E3" s="588"/>
    </row>
    <row r="4" spans="1:5" s="377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77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ht="26.4" x14ac:dyDescent="0.25">
      <c r="A6" s="382" t="s">
        <v>803</v>
      </c>
      <c r="B6" s="383" t="s">
        <v>1638</v>
      </c>
      <c r="C6" s="384">
        <v>20584000</v>
      </c>
      <c r="D6" s="384">
        <v>0</v>
      </c>
      <c r="E6" s="384">
        <v>20584000</v>
      </c>
    </row>
    <row r="7" spans="1:5" x14ac:dyDescent="0.25">
      <c r="A7" s="382" t="s">
        <v>805</v>
      </c>
      <c r="B7" s="383" t="s">
        <v>1639</v>
      </c>
      <c r="C7" s="384">
        <v>0</v>
      </c>
      <c r="D7" s="384">
        <v>0</v>
      </c>
      <c r="E7" s="384">
        <v>0</v>
      </c>
    </row>
    <row r="8" spans="1:5" ht="26.4" x14ac:dyDescent="0.25">
      <c r="A8" s="382" t="s">
        <v>807</v>
      </c>
      <c r="B8" s="383" t="s">
        <v>1640</v>
      </c>
      <c r="C8" s="384">
        <v>868729089</v>
      </c>
      <c r="D8" s="384">
        <v>0</v>
      </c>
      <c r="E8" s="384">
        <v>868729089</v>
      </c>
    </row>
    <row r="9" spans="1:5" ht="26.4" x14ac:dyDescent="0.25">
      <c r="A9" s="382" t="s">
        <v>809</v>
      </c>
      <c r="B9" s="383" t="s">
        <v>1641</v>
      </c>
      <c r="C9" s="384">
        <v>0</v>
      </c>
      <c r="D9" s="384">
        <v>0</v>
      </c>
      <c r="E9" s="384">
        <v>0</v>
      </c>
    </row>
    <row r="10" spans="1:5" x14ac:dyDescent="0.25">
      <c r="A10" s="382" t="s">
        <v>811</v>
      </c>
      <c r="B10" s="383" t="s">
        <v>1642</v>
      </c>
      <c r="C10" s="384">
        <v>0</v>
      </c>
      <c r="D10" s="384">
        <v>0</v>
      </c>
      <c r="E10" s="384">
        <v>0</v>
      </c>
    </row>
    <row r="11" spans="1:5" ht="26.4" x14ac:dyDescent="0.25">
      <c r="A11" s="382" t="s">
        <v>813</v>
      </c>
      <c r="B11" s="383" t="s">
        <v>1643</v>
      </c>
      <c r="C11" s="384">
        <v>889313089</v>
      </c>
      <c r="D11" s="384">
        <v>0</v>
      </c>
      <c r="E11" s="384">
        <v>889313089</v>
      </c>
    </row>
    <row r="12" spans="1:5" ht="26.4" x14ac:dyDescent="0.25">
      <c r="A12" s="382" t="s">
        <v>815</v>
      </c>
      <c r="B12" s="383" t="s">
        <v>1644</v>
      </c>
      <c r="C12" s="384">
        <v>0</v>
      </c>
      <c r="D12" s="384">
        <v>0</v>
      </c>
      <c r="E12" s="384">
        <v>0</v>
      </c>
    </row>
    <row r="13" spans="1:5" x14ac:dyDescent="0.25">
      <c r="A13" s="382" t="s">
        <v>817</v>
      </c>
      <c r="B13" s="383" t="s">
        <v>1645</v>
      </c>
      <c r="C13" s="384">
        <v>0</v>
      </c>
      <c r="D13" s="384">
        <v>0</v>
      </c>
      <c r="E13" s="384">
        <v>0</v>
      </c>
    </row>
    <row r="14" spans="1:5" x14ac:dyDescent="0.25">
      <c r="A14" s="382" t="s">
        <v>819</v>
      </c>
      <c r="B14" s="383" t="s">
        <v>1646</v>
      </c>
      <c r="C14" s="384">
        <v>0</v>
      </c>
      <c r="D14" s="384">
        <v>0</v>
      </c>
      <c r="E14" s="384">
        <v>0</v>
      </c>
    </row>
    <row r="15" spans="1:5" ht="26.4" x14ac:dyDescent="0.25">
      <c r="A15" s="382" t="s">
        <v>821</v>
      </c>
      <c r="B15" s="383" t="s">
        <v>1647</v>
      </c>
      <c r="C15" s="384">
        <v>0</v>
      </c>
      <c r="D15" s="384">
        <v>0</v>
      </c>
      <c r="E15" s="384">
        <v>0</v>
      </c>
    </row>
    <row r="16" spans="1:5" x14ac:dyDescent="0.25">
      <c r="A16" s="382" t="s">
        <v>823</v>
      </c>
      <c r="B16" s="383" t="s">
        <v>1648</v>
      </c>
      <c r="C16" s="384">
        <v>0</v>
      </c>
      <c r="D16" s="384">
        <v>0</v>
      </c>
      <c r="E16" s="384">
        <v>0</v>
      </c>
    </row>
    <row r="17" spans="1:5" ht="26.4" x14ac:dyDescent="0.25">
      <c r="A17" s="382" t="s">
        <v>825</v>
      </c>
      <c r="B17" s="383" t="s">
        <v>1649</v>
      </c>
      <c r="C17" s="384">
        <v>0</v>
      </c>
      <c r="D17" s="384">
        <v>0</v>
      </c>
      <c r="E17" s="384">
        <v>0</v>
      </c>
    </row>
    <row r="18" spans="1:5" x14ac:dyDescent="0.25">
      <c r="A18" s="382" t="s">
        <v>827</v>
      </c>
      <c r="B18" s="383" t="s">
        <v>1650</v>
      </c>
      <c r="C18" s="384">
        <v>0</v>
      </c>
      <c r="D18" s="384">
        <v>0</v>
      </c>
      <c r="E18" s="384">
        <v>0</v>
      </c>
    </row>
    <row r="19" spans="1:5" x14ac:dyDescent="0.25">
      <c r="A19" s="382" t="s">
        <v>829</v>
      </c>
      <c r="B19" s="383" t="s">
        <v>1651</v>
      </c>
      <c r="C19" s="384">
        <v>0</v>
      </c>
      <c r="D19" s="384">
        <v>0</v>
      </c>
      <c r="E19" s="384">
        <v>0</v>
      </c>
    </row>
    <row r="20" spans="1:5" x14ac:dyDescent="0.25">
      <c r="A20" s="382" t="s">
        <v>831</v>
      </c>
      <c r="B20" s="383" t="s">
        <v>1652</v>
      </c>
      <c r="C20" s="384">
        <v>0</v>
      </c>
      <c r="D20" s="384">
        <v>0</v>
      </c>
      <c r="E20" s="384">
        <v>0</v>
      </c>
    </row>
    <row r="21" spans="1:5" x14ac:dyDescent="0.25">
      <c r="A21" s="382" t="s">
        <v>833</v>
      </c>
      <c r="B21" s="383" t="s">
        <v>1653</v>
      </c>
      <c r="C21" s="384">
        <v>0</v>
      </c>
      <c r="D21" s="384">
        <v>0</v>
      </c>
      <c r="E21" s="384">
        <v>0</v>
      </c>
    </row>
    <row r="22" spans="1:5" ht="26.4" x14ac:dyDescent="0.25">
      <c r="A22" s="382" t="s">
        <v>835</v>
      </c>
      <c r="B22" s="383" t="s">
        <v>1654</v>
      </c>
      <c r="C22" s="384">
        <v>0</v>
      </c>
      <c r="D22" s="384">
        <v>0</v>
      </c>
      <c r="E22" s="384">
        <v>0</v>
      </c>
    </row>
    <row r="23" spans="1:5" x14ac:dyDescent="0.25">
      <c r="A23" s="382" t="s">
        <v>837</v>
      </c>
      <c r="B23" s="383" t="s">
        <v>1655</v>
      </c>
      <c r="C23" s="384">
        <v>0</v>
      </c>
      <c r="D23" s="384">
        <v>0</v>
      </c>
      <c r="E23" s="384">
        <v>0</v>
      </c>
    </row>
    <row r="24" spans="1:5" ht="26.4" x14ac:dyDescent="0.25">
      <c r="A24" s="382" t="s">
        <v>839</v>
      </c>
      <c r="B24" s="383" t="s">
        <v>1656</v>
      </c>
      <c r="C24" s="384">
        <v>0</v>
      </c>
      <c r="D24" s="384">
        <v>0</v>
      </c>
      <c r="E24" s="384">
        <v>0</v>
      </c>
    </row>
    <row r="25" spans="1:5" ht="26.4" x14ac:dyDescent="0.25">
      <c r="A25" s="382" t="s">
        <v>841</v>
      </c>
      <c r="B25" s="383" t="s">
        <v>1657</v>
      </c>
      <c r="C25" s="384">
        <v>0</v>
      </c>
      <c r="D25" s="384">
        <v>0</v>
      </c>
      <c r="E25" s="384">
        <v>0</v>
      </c>
    </row>
    <row r="26" spans="1:5" ht="26.4" x14ac:dyDescent="0.25">
      <c r="A26" s="382" t="s">
        <v>843</v>
      </c>
      <c r="B26" s="383" t="s">
        <v>1658</v>
      </c>
      <c r="C26" s="384">
        <v>38852031</v>
      </c>
      <c r="D26" s="384">
        <v>0</v>
      </c>
      <c r="E26" s="384">
        <v>38852031</v>
      </c>
    </row>
    <row r="27" spans="1:5" ht="26.4" x14ac:dyDescent="0.25">
      <c r="A27" s="382" t="s">
        <v>845</v>
      </c>
      <c r="B27" s="383" t="s">
        <v>1659</v>
      </c>
      <c r="C27" s="384">
        <v>885456117</v>
      </c>
      <c r="D27" s="384">
        <v>-885456117</v>
      </c>
      <c r="E27" s="384">
        <v>0</v>
      </c>
    </row>
    <row r="28" spans="1:5" ht="26.4" x14ac:dyDescent="0.25">
      <c r="A28" s="382" t="s">
        <v>847</v>
      </c>
      <c r="B28" s="383" t="s">
        <v>1660</v>
      </c>
      <c r="C28" s="384">
        <v>0</v>
      </c>
      <c r="D28" s="384">
        <v>0</v>
      </c>
      <c r="E28" s="384">
        <v>0</v>
      </c>
    </row>
    <row r="29" spans="1:5" x14ac:dyDescent="0.25">
      <c r="A29" s="382" t="s">
        <v>849</v>
      </c>
      <c r="B29" s="383" t="s">
        <v>1661</v>
      </c>
      <c r="C29" s="384">
        <v>0</v>
      </c>
      <c r="D29" s="384">
        <v>0</v>
      </c>
      <c r="E29" s="384">
        <v>0</v>
      </c>
    </row>
    <row r="30" spans="1:5" ht="26.4" x14ac:dyDescent="0.25">
      <c r="A30" s="382" t="s">
        <v>851</v>
      </c>
      <c r="B30" s="383" t="s">
        <v>1662</v>
      </c>
      <c r="C30" s="384">
        <v>0</v>
      </c>
      <c r="D30" s="384">
        <v>0</v>
      </c>
      <c r="E30" s="384">
        <v>0</v>
      </c>
    </row>
    <row r="31" spans="1:5" ht="26.4" x14ac:dyDescent="0.25">
      <c r="A31" s="382" t="s">
        <v>853</v>
      </c>
      <c r="B31" s="383" t="s">
        <v>1663</v>
      </c>
      <c r="C31" s="384">
        <v>0</v>
      </c>
      <c r="D31" s="384">
        <v>0</v>
      </c>
      <c r="E31" s="384">
        <v>0</v>
      </c>
    </row>
    <row r="32" spans="1:5" ht="26.4" x14ac:dyDescent="0.25">
      <c r="A32" s="382" t="s">
        <v>855</v>
      </c>
      <c r="B32" s="383" t="s">
        <v>1664</v>
      </c>
      <c r="C32" s="384">
        <v>0</v>
      </c>
      <c r="D32" s="384">
        <v>0</v>
      </c>
      <c r="E32" s="384">
        <v>0</v>
      </c>
    </row>
    <row r="33" spans="1:5" x14ac:dyDescent="0.25">
      <c r="A33" s="382" t="s">
        <v>857</v>
      </c>
      <c r="B33" s="383" t="s">
        <v>1665</v>
      </c>
      <c r="C33" s="384">
        <v>0</v>
      </c>
      <c r="D33" s="384">
        <v>0</v>
      </c>
      <c r="E33" s="384">
        <v>0</v>
      </c>
    </row>
    <row r="34" spans="1:5" ht="26.4" x14ac:dyDescent="0.25">
      <c r="A34" s="382" t="s">
        <v>859</v>
      </c>
      <c r="B34" s="383" t="s">
        <v>1666</v>
      </c>
      <c r="C34" s="384">
        <v>1813621237</v>
      </c>
      <c r="D34" s="384">
        <v>-885456117</v>
      </c>
      <c r="E34" s="384">
        <v>928165120</v>
      </c>
    </row>
    <row r="35" spans="1:5" ht="26.4" x14ac:dyDescent="0.25">
      <c r="A35" s="382" t="s">
        <v>861</v>
      </c>
      <c r="B35" s="383" t="s">
        <v>1667</v>
      </c>
      <c r="C35" s="384">
        <v>0</v>
      </c>
      <c r="D35" s="384">
        <v>0</v>
      </c>
      <c r="E35" s="384">
        <v>0</v>
      </c>
    </row>
    <row r="36" spans="1:5" ht="26.4" x14ac:dyDescent="0.25">
      <c r="A36" s="382" t="s">
        <v>863</v>
      </c>
      <c r="B36" s="383" t="s">
        <v>1668</v>
      </c>
      <c r="C36" s="384">
        <v>0</v>
      </c>
      <c r="D36" s="384">
        <v>0</v>
      </c>
      <c r="E36" s="384">
        <v>0</v>
      </c>
    </row>
    <row r="37" spans="1:5" x14ac:dyDescent="0.25">
      <c r="A37" s="382" t="s">
        <v>865</v>
      </c>
      <c r="B37" s="383" t="s">
        <v>1669</v>
      </c>
      <c r="C37" s="384">
        <v>0</v>
      </c>
      <c r="D37" s="384">
        <v>0</v>
      </c>
      <c r="E37" s="384">
        <v>0</v>
      </c>
    </row>
    <row r="38" spans="1:5" x14ac:dyDescent="0.25">
      <c r="A38" s="382" t="s">
        <v>867</v>
      </c>
      <c r="B38" s="383" t="s">
        <v>1670</v>
      </c>
      <c r="C38" s="384">
        <v>0</v>
      </c>
      <c r="D38" s="384">
        <v>0</v>
      </c>
      <c r="E38" s="384">
        <v>0</v>
      </c>
    </row>
    <row r="39" spans="1:5" ht="39.6" x14ac:dyDescent="0.25">
      <c r="A39" s="382" t="s">
        <v>869</v>
      </c>
      <c r="B39" s="383" t="s">
        <v>1671</v>
      </c>
      <c r="C39" s="384">
        <v>0</v>
      </c>
      <c r="D39" s="384">
        <v>0</v>
      </c>
      <c r="E39" s="384">
        <v>0</v>
      </c>
    </row>
    <row r="40" spans="1:5" ht="26.4" x14ac:dyDescent="0.25">
      <c r="A40" s="382" t="s">
        <v>871</v>
      </c>
      <c r="B40" s="383" t="s">
        <v>1672</v>
      </c>
      <c r="C40" s="384">
        <v>0</v>
      </c>
      <c r="D40" s="384">
        <v>0</v>
      </c>
      <c r="E40" s="384">
        <v>0</v>
      </c>
    </row>
    <row r="41" spans="1:5" x14ac:dyDescent="0.25">
      <c r="A41" s="382" t="s">
        <v>873</v>
      </c>
      <c r="B41" s="383" t="s">
        <v>1673</v>
      </c>
      <c r="C41" s="384">
        <v>0</v>
      </c>
      <c r="D41" s="384">
        <v>0</v>
      </c>
      <c r="E41" s="384">
        <v>0</v>
      </c>
    </row>
    <row r="42" spans="1:5" ht="26.4" x14ac:dyDescent="0.25">
      <c r="A42" s="382" t="s">
        <v>875</v>
      </c>
      <c r="B42" s="383" t="s">
        <v>1674</v>
      </c>
      <c r="C42" s="384">
        <v>0</v>
      </c>
      <c r="D42" s="384">
        <v>0</v>
      </c>
      <c r="E42" s="384">
        <v>0</v>
      </c>
    </row>
    <row r="43" spans="1:5" ht="26.4" x14ac:dyDescent="0.25">
      <c r="A43" s="382" t="s">
        <v>877</v>
      </c>
      <c r="B43" s="383" t="s">
        <v>1675</v>
      </c>
      <c r="C43" s="384">
        <v>0</v>
      </c>
      <c r="D43" s="384">
        <v>0</v>
      </c>
      <c r="E43" s="384">
        <v>0</v>
      </c>
    </row>
    <row r="44" spans="1:5" x14ac:dyDescent="0.25">
      <c r="A44" s="382" t="s">
        <v>879</v>
      </c>
      <c r="B44" s="383" t="s">
        <v>1676</v>
      </c>
      <c r="C44" s="384">
        <v>0</v>
      </c>
      <c r="D44" s="384">
        <v>0</v>
      </c>
      <c r="E44" s="384">
        <v>0</v>
      </c>
    </row>
    <row r="45" spans="1:5" ht="26.4" x14ac:dyDescent="0.25">
      <c r="A45" s="388" t="s">
        <v>881</v>
      </c>
      <c r="B45" s="389" t="s">
        <v>1677</v>
      </c>
      <c r="C45" s="390">
        <v>1813621237</v>
      </c>
      <c r="D45" s="390">
        <v>-885456117</v>
      </c>
      <c r="E45" s="390">
        <v>928165120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4"/>
  <sheetViews>
    <sheetView view="pageBreakPreview" zoomScale="85" zoomScaleNormal="80" zoomScaleSheetLayoutView="85" workbookViewId="0">
      <selection activeCell="P1" sqref="P1"/>
    </sheetView>
  </sheetViews>
  <sheetFormatPr defaultColWidth="9.109375" defaultRowHeight="16.8" x14ac:dyDescent="0.3"/>
  <cols>
    <col min="1" max="1" width="5.88671875" style="53" customWidth="1"/>
    <col min="2" max="2" width="7.6640625" style="26" customWidth="1"/>
    <col min="3" max="3" width="65.44140625" style="26" customWidth="1"/>
    <col min="4" max="4" width="10" style="8" customWidth="1"/>
    <col min="5" max="5" width="11.44140625" style="8" customWidth="1"/>
    <col min="6" max="6" width="9.109375" style="8"/>
    <col min="7" max="7" width="10.6640625" style="8" bestFit="1" customWidth="1"/>
    <col min="8" max="8" width="10" style="8" customWidth="1"/>
    <col min="9" max="9" width="11.44140625" style="8" customWidth="1"/>
    <col min="10" max="10" width="9.109375" style="8"/>
    <col min="11" max="11" width="10.6640625" style="8" bestFit="1" customWidth="1"/>
    <col min="12" max="12" width="10" style="8" customWidth="1"/>
    <col min="13" max="13" width="11.44140625" style="8" customWidth="1"/>
    <col min="14" max="14" width="9.109375" style="8"/>
    <col min="15" max="15" width="10.6640625" style="8" bestFit="1" customWidth="1"/>
    <col min="16" max="16" width="11.88671875" style="7" customWidth="1"/>
    <col min="17" max="17" width="16.44140625" style="286" customWidth="1"/>
    <col min="18" max="16384" width="9.109375" style="7"/>
  </cols>
  <sheetData>
    <row r="1" spans="1:17" s="9" customFormat="1" x14ac:dyDescent="0.3">
      <c r="A1" s="132"/>
      <c r="B1" s="132"/>
      <c r="C1" s="132"/>
      <c r="D1" s="132"/>
      <c r="E1" s="132"/>
      <c r="F1" s="132"/>
      <c r="G1" s="132"/>
      <c r="H1" s="131"/>
      <c r="I1" s="131"/>
      <c r="J1" s="131"/>
      <c r="K1" s="274"/>
      <c r="L1" s="131"/>
      <c r="M1" s="131"/>
      <c r="N1" s="131"/>
      <c r="O1" s="274" t="s">
        <v>1930</v>
      </c>
      <c r="Q1" s="279"/>
    </row>
    <row r="2" spans="1:17" s="9" customFormat="1" x14ac:dyDescent="0.3">
      <c r="A2" s="132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Q2" s="279"/>
    </row>
    <row r="3" spans="1:17" s="8" customFormat="1" x14ac:dyDescent="0.3">
      <c r="A3" s="133"/>
      <c r="B3" s="133"/>
      <c r="C3" s="133" t="s">
        <v>36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Q3" s="75"/>
    </row>
    <row r="4" spans="1:17" s="8" customFormat="1" ht="17.399999999999999" thickBot="1" x14ac:dyDescent="0.35">
      <c r="A4" s="157"/>
      <c r="B4" s="157"/>
      <c r="C4" s="157" t="s">
        <v>410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Q4" s="75"/>
    </row>
    <row r="5" spans="1:17" s="8" customFormat="1" ht="33.75" customHeight="1" thickBot="1" x14ac:dyDescent="0.35">
      <c r="A5" s="158"/>
      <c r="B5" s="159"/>
      <c r="C5" s="160"/>
      <c r="D5" s="549" t="s">
        <v>153</v>
      </c>
      <c r="E5" s="550"/>
      <c r="F5" s="550"/>
      <c r="G5" s="551"/>
      <c r="H5" s="549" t="s">
        <v>605</v>
      </c>
      <c r="I5" s="550"/>
      <c r="J5" s="550"/>
      <c r="K5" s="551"/>
      <c r="L5" s="549" t="s">
        <v>692</v>
      </c>
      <c r="M5" s="550"/>
      <c r="N5" s="550"/>
      <c r="O5" s="551"/>
      <c r="Q5" s="75"/>
    </row>
    <row r="6" spans="1:17" s="44" customFormat="1" ht="42" thickBot="1" x14ac:dyDescent="0.3">
      <c r="A6" s="161"/>
      <c r="B6" s="162"/>
      <c r="C6" s="163"/>
      <c r="D6" s="140" t="s">
        <v>29</v>
      </c>
      <c r="E6" s="141" t="s">
        <v>49</v>
      </c>
      <c r="F6" s="142" t="s">
        <v>50</v>
      </c>
      <c r="G6" s="143" t="s">
        <v>51</v>
      </c>
      <c r="H6" s="140" t="s">
        <v>29</v>
      </c>
      <c r="I6" s="141" t="s">
        <v>49</v>
      </c>
      <c r="J6" s="142" t="s">
        <v>50</v>
      </c>
      <c r="K6" s="143" t="s">
        <v>51</v>
      </c>
      <c r="L6" s="140" t="s">
        <v>29</v>
      </c>
      <c r="M6" s="141" t="s">
        <v>49</v>
      </c>
      <c r="N6" s="142" t="s">
        <v>50</v>
      </c>
      <c r="O6" s="143" t="s">
        <v>51</v>
      </c>
      <c r="P6" s="516"/>
      <c r="Q6" s="280"/>
    </row>
    <row r="7" spans="1:17" s="8" customFormat="1" x14ac:dyDescent="0.3">
      <c r="A7" s="164" t="s">
        <v>7</v>
      </c>
      <c r="B7" s="165" t="s">
        <v>8</v>
      </c>
      <c r="C7" s="166" t="s">
        <v>9</v>
      </c>
      <c r="D7" s="144"/>
      <c r="E7" s="167"/>
      <c r="F7" s="167"/>
      <c r="G7" s="168"/>
      <c r="H7" s="144"/>
      <c r="I7" s="167"/>
      <c r="J7" s="167"/>
      <c r="K7" s="168"/>
      <c r="L7" s="144"/>
      <c r="M7" s="167"/>
      <c r="N7" s="167"/>
      <c r="O7" s="168"/>
      <c r="P7" s="5"/>
      <c r="Q7" s="75"/>
    </row>
    <row r="8" spans="1:17" s="8" customFormat="1" x14ac:dyDescent="0.3">
      <c r="A8" s="150"/>
      <c r="B8" s="169"/>
      <c r="C8" s="61"/>
      <c r="D8" s="73"/>
      <c r="E8" s="28"/>
      <c r="F8" s="28"/>
      <c r="G8" s="93"/>
      <c r="H8" s="73"/>
      <c r="I8" s="28"/>
      <c r="J8" s="28"/>
      <c r="K8" s="93"/>
      <c r="L8" s="73"/>
      <c r="M8" s="28"/>
      <c r="N8" s="28"/>
      <c r="O8" s="93"/>
      <c r="P8" s="5"/>
      <c r="Q8" s="75"/>
    </row>
    <row r="9" spans="1:17" s="8" customFormat="1" x14ac:dyDescent="0.3">
      <c r="A9" s="150">
        <v>101</v>
      </c>
      <c r="B9" s="169"/>
      <c r="C9" s="214" t="s">
        <v>426</v>
      </c>
      <c r="D9" s="148"/>
      <c r="E9" s="28"/>
      <c r="F9" s="28"/>
      <c r="G9" s="93"/>
      <c r="H9" s="148"/>
      <c r="I9" s="28"/>
      <c r="J9" s="28"/>
      <c r="K9" s="93"/>
      <c r="L9" s="148"/>
      <c r="M9" s="28"/>
      <c r="N9" s="28"/>
      <c r="O9" s="93"/>
      <c r="P9" s="5"/>
      <c r="Q9" s="75"/>
    </row>
    <row r="10" spans="1:17" s="8" customFormat="1" x14ac:dyDescent="0.3">
      <c r="A10" s="170"/>
      <c r="B10" s="37" t="s">
        <v>10</v>
      </c>
      <c r="C10" s="60" t="s">
        <v>26</v>
      </c>
      <c r="D10" s="79">
        <v>211000</v>
      </c>
      <c r="E10" s="25">
        <v>211000</v>
      </c>
      <c r="F10" s="25"/>
      <c r="G10" s="94"/>
      <c r="H10" s="79">
        <v>215599</v>
      </c>
      <c r="I10" s="25">
        <v>215599</v>
      </c>
      <c r="J10" s="25"/>
      <c r="K10" s="94"/>
      <c r="L10" s="79">
        <v>215313</v>
      </c>
      <c r="M10" s="25">
        <v>215313</v>
      </c>
      <c r="N10" s="25"/>
      <c r="O10" s="94"/>
      <c r="P10" s="5"/>
      <c r="Q10" s="75"/>
    </row>
    <row r="11" spans="1:17" s="8" customFormat="1" x14ac:dyDescent="0.3">
      <c r="A11" s="170"/>
      <c r="B11" s="37" t="s">
        <v>15</v>
      </c>
      <c r="C11" s="60" t="s">
        <v>63</v>
      </c>
      <c r="D11" s="79">
        <v>40900</v>
      </c>
      <c r="E11" s="25">
        <v>40900</v>
      </c>
      <c r="F11" s="25"/>
      <c r="G11" s="94"/>
      <c r="H11" s="79">
        <v>42745</v>
      </c>
      <c r="I11" s="25">
        <v>42745</v>
      </c>
      <c r="J11" s="25"/>
      <c r="K11" s="94"/>
      <c r="L11" s="79">
        <v>42727</v>
      </c>
      <c r="M11" s="25">
        <v>42727</v>
      </c>
      <c r="N11" s="25"/>
      <c r="O11" s="94"/>
      <c r="P11" s="5"/>
      <c r="Q11" s="75"/>
    </row>
    <row r="12" spans="1:17" s="8" customFormat="1" x14ac:dyDescent="0.3">
      <c r="A12" s="170"/>
      <c r="B12" s="37" t="s">
        <v>16</v>
      </c>
      <c r="C12" s="60" t="s">
        <v>31</v>
      </c>
      <c r="D12" s="79">
        <v>26000</v>
      </c>
      <c r="E12" s="25">
        <v>26000</v>
      </c>
      <c r="F12" s="25"/>
      <c r="G12" s="94"/>
      <c r="H12" s="79">
        <v>24371</v>
      </c>
      <c r="I12" s="25">
        <v>24371</v>
      </c>
      <c r="J12" s="25"/>
      <c r="K12" s="94"/>
      <c r="L12" s="79">
        <v>23361</v>
      </c>
      <c r="M12" s="25">
        <v>19481</v>
      </c>
      <c r="N12" s="25">
        <v>3880</v>
      </c>
      <c r="O12" s="94"/>
      <c r="P12" s="5"/>
      <c r="Q12" s="75"/>
    </row>
    <row r="13" spans="1:17" s="8" customFormat="1" x14ac:dyDescent="0.3">
      <c r="A13" s="170"/>
      <c r="B13" s="37" t="s">
        <v>23</v>
      </c>
      <c r="C13" s="60" t="s">
        <v>58</v>
      </c>
      <c r="D13" s="79"/>
      <c r="E13" s="25"/>
      <c r="F13" s="25"/>
      <c r="G13" s="94"/>
      <c r="H13" s="79"/>
      <c r="I13" s="25"/>
      <c r="J13" s="25"/>
      <c r="K13" s="94"/>
      <c r="L13" s="79"/>
      <c r="M13" s="25"/>
      <c r="N13" s="25"/>
      <c r="O13" s="94"/>
      <c r="P13" s="5"/>
      <c r="Q13" s="75"/>
    </row>
    <row r="14" spans="1:17" s="8" customFormat="1" x14ac:dyDescent="0.3">
      <c r="A14" s="170"/>
      <c r="B14" s="37"/>
      <c r="C14" s="60" t="s">
        <v>429</v>
      </c>
      <c r="D14" s="79">
        <v>1000</v>
      </c>
      <c r="E14" s="25">
        <v>1000</v>
      </c>
      <c r="F14" s="25"/>
      <c r="G14" s="94"/>
      <c r="H14" s="79">
        <v>1340</v>
      </c>
      <c r="I14" s="25">
        <v>1340</v>
      </c>
      <c r="J14" s="25"/>
      <c r="K14" s="94"/>
      <c r="L14" s="79">
        <v>1339</v>
      </c>
      <c r="M14" s="25">
        <v>1339</v>
      </c>
      <c r="N14" s="25"/>
      <c r="O14" s="94"/>
      <c r="P14" s="5"/>
      <c r="Q14" s="75"/>
    </row>
    <row r="15" spans="1:17" s="17" customFormat="1" x14ac:dyDescent="0.3">
      <c r="A15" s="171"/>
      <c r="B15" s="172"/>
      <c r="C15" s="173" t="s">
        <v>60</v>
      </c>
      <c r="D15" s="81">
        <f t="shared" ref="D15:G15" si="0">SUM(D14:D14)</f>
        <v>1000</v>
      </c>
      <c r="E15" s="35">
        <f t="shared" si="0"/>
        <v>1000</v>
      </c>
      <c r="F15" s="35">
        <f t="shared" si="0"/>
        <v>0</v>
      </c>
      <c r="G15" s="95">
        <f t="shared" si="0"/>
        <v>0</v>
      </c>
      <c r="H15" s="81">
        <f t="shared" ref="H15:K15" si="1">SUM(H14:H14)</f>
        <v>1340</v>
      </c>
      <c r="I15" s="35">
        <f t="shared" si="1"/>
        <v>1340</v>
      </c>
      <c r="J15" s="35">
        <f t="shared" si="1"/>
        <v>0</v>
      </c>
      <c r="K15" s="95">
        <f t="shared" si="1"/>
        <v>0</v>
      </c>
      <c r="L15" s="81">
        <f t="shared" ref="L15:O15" si="2">SUM(L14:L14)</f>
        <v>1339</v>
      </c>
      <c r="M15" s="35">
        <f t="shared" si="2"/>
        <v>1339</v>
      </c>
      <c r="N15" s="35">
        <f t="shared" si="2"/>
        <v>0</v>
      </c>
      <c r="O15" s="95">
        <f t="shared" si="2"/>
        <v>0</v>
      </c>
      <c r="P15" s="517"/>
      <c r="Q15" s="281"/>
    </row>
    <row r="16" spans="1:17" s="17" customFormat="1" x14ac:dyDescent="0.3">
      <c r="A16" s="171"/>
      <c r="B16" s="37" t="s">
        <v>25</v>
      </c>
      <c r="C16" s="60" t="s">
        <v>24</v>
      </c>
      <c r="D16" s="81"/>
      <c r="E16" s="35"/>
      <c r="F16" s="35"/>
      <c r="G16" s="98"/>
      <c r="H16" s="81"/>
      <c r="I16" s="35"/>
      <c r="J16" s="35"/>
      <c r="K16" s="98"/>
      <c r="L16" s="81"/>
      <c r="M16" s="35"/>
      <c r="N16" s="35"/>
      <c r="O16" s="95"/>
      <c r="P16" s="517"/>
      <c r="Q16" s="281"/>
    </row>
    <row r="17" spans="1:17" s="17" customFormat="1" x14ac:dyDescent="0.3">
      <c r="A17" s="171"/>
      <c r="B17" s="37"/>
      <c r="C17" s="60" t="s">
        <v>383</v>
      </c>
      <c r="D17" s="79">
        <v>1000</v>
      </c>
      <c r="E17" s="25">
        <v>1000</v>
      </c>
      <c r="F17" s="35"/>
      <c r="G17" s="98"/>
      <c r="H17" s="79">
        <v>686</v>
      </c>
      <c r="I17" s="25">
        <v>686</v>
      </c>
      <c r="J17" s="35"/>
      <c r="K17" s="98"/>
      <c r="L17" s="79"/>
      <c r="M17" s="25"/>
      <c r="N17" s="35"/>
      <c r="O17" s="95"/>
      <c r="P17" s="517"/>
      <c r="Q17" s="281"/>
    </row>
    <row r="18" spans="1:17" s="17" customFormat="1" x14ac:dyDescent="0.3">
      <c r="A18" s="171"/>
      <c r="B18" s="37"/>
      <c r="C18" s="60" t="s">
        <v>667</v>
      </c>
      <c r="D18" s="79"/>
      <c r="E18" s="25"/>
      <c r="F18" s="35"/>
      <c r="G18" s="98"/>
      <c r="H18" s="79">
        <v>3078</v>
      </c>
      <c r="I18" s="25">
        <v>3078</v>
      </c>
      <c r="J18" s="35"/>
      <c r="K18" s="98"/>
      <c r="L18" s="79">
        <v>3078</v>
      </c>
      <c r="M18" s="25">
        <v>3078</v>
      </c>
      <c r="N18" s="35"/>
      <c r="O18" s="95"/>
      <c r="P18" s="517"/>
      <c r="Q18" s="281"/>
    </row>
    <row r="19" spans="1:17" s="17" customFormat="1" x14ac:dyDescent="0.3">
      <c r="A19" s="171"/>
      <c r="B19" s="37"/>
      <c r="C19" s="60" t="s">
        <v>668</v>
      </c>
      <c r="D19" s="79"/>
      <c r="E19" s="25"/>
      <c r="F19" s="35"/>
      <c r="G19" s="98"/>
      <c r="H19" s="79">
        <v>549</v>
      </c>
      <c r="I19" s="25">
        <v>549</v>
      </c>
      <c r="J19" s="35"/>
      <c r="K19" s="98"/>
      <c r="L19" s="79">
        <v>549</v>
      </c>
      <c r="M19" s="25">
        <v>549</v>
      </c>
      <c r="N19" s="35"/>
      <c r="O19" s="95"/>
      <c r="P19" s="517"/>
      <c r="Q19" s="281"/>
    </row>
    <row r="20" spans="1:17" s="17" customFormat="1" x14ac:dyDescent="0.3">
      <c r="A20" s="171"/>
      <c r="B20" s="37"/>
      <c r="C20" s="173" t="s">
        <v>196</v>
      </c>
      <c r="D20" s="81">
        <f>SUM(D17)</f>
        <v>1000</v>
      </c>
      <c r="E20" s="35">
        <f>SUM(E17)</f>
        <v>1000</v>
      </c>
      <c r="F20" s="35"/>
      <c r="G20" s="98"/>
      <c r="H20" s="81">
        <f>SUM(H17:H19)</f>
        <v>4313</v>
      </c>
      <c r="I20" s="35">
        <f t="shared" ref="I20:K20" si="3">SUM(I17:I19)</f>
        <v>4313</v>
      </c>
      <c r="J20" s="35">
        <f t="shared" si="3"/>
        <v>0</v>
      </c>
      <c r="K20" s="98">
        <f t="shared" si="3"/>
        <v>0</v>
      </c>
      <c r="L20" s="81">
        <f>SUM(L17:L19)</f>
        <v>3627</v>
      </c>
      <c r="M20" s="35">
        <f t="shared" ref="M20:O20" si="4">SUM(M17:M19)</f>
        <v>3627</v>
      </c>
      <c r="N20" s="35">
        <f t="shared" si="4"/>
        <v>0</v>
      </c>
      <c r="O20" s="95">
        <f t="shared" si="4"/>
        <v>0</v>
      </c>
      <c r="P20" s="517"/>
      <c r="Q20" s="281"/>
    </row>
    <row r="21" spans="1:17" s="8" customFormat="1" x14ac:dyDescent="0.3">
      <c r="A21" s="170"/>
      <c r="B21" s="37"/>
      <c r="C21" s="61" t="s">
        <v>12</v>
      </c>
      <c r="D21" s="82">
        <f>D10+D11+D12+D15+D20</f>
        <v>279900</v>
      </c>
      <c r="E21" s="45">
        <f t="shared" ref="E21:G21" si="5">E10+E11+E12+E15+E20</f>
        <v>279900</v>
      </c>
      <c r="F21" s="45">
        <f t="shared" si="5"/>
        <v>0</v>
      </c>
      <c r="G21" s="96">
        <f t="shared" si="5"/>
        <v>0</v>
      </c>
      <c r="H21" s="82">
        <f>H10+H11+H12+H15+H20</f>
        <v>288368</v>
      </c>
      <c r="I21" s="45">
        <f t="shared" ref="I21:K21" si="6">I10+I11+I12+I15+I20</f>
        <v>288368</v>
      </c>
      <c r="J21" s="45">
        <f t="shared" si="6"/>
        <v>0</v>
      </c>
      <c r="K21" s="96">
        <f t="shared" si="6"/>
        <v>0</v>
      </c>
      <c r="L21" s="82">
        <f>L10+L11+L12+L15+L20</f>
        <v>286367</v>
      </c>
      <c r="M21" s="45">
        <f t="shared" ref="M21:O21" si="7">M10+M11+M12+M15+M20</f>
        <v>282487</v>
      </c>
      <c r="N21" s="45">
        <f t="shared" si="7"/>
        <v>3880</v>
      </c>
      <c r="O21" s="175">
        <f t="shared" si="7"/>
        <v>0</v>
      </c>
      <c r="P21" s="5"/>
      <c r="Q21" s="75"/>
    </row>
    <row r="22" spans="1:17" s="8" customFormat="1" x14ac:dyDescent="0.3">
      <c r="A22" s="170"/>
      <c r="B22" s="37"/>
      <c r="C22" s="60"/>
      <c r="D22" s="60"/>
      <c r="E22" s="26"/>
      <c r="F22" s="26"/>
      <c r="G22" s="27"/>
      <c r="H22" s="60"/>
      <c r="I22" s="26"/>
      <c r="J22" s="26"/>
      <c r="K22" s="27"/>
      <c r="L22" s="60"/>
      <c r="M22" s="26"/>
      <c r="N22" s="26"/>
      <c r="O22" s="27"/>
      <c r="P22" s="5"/>
      <c r="Q22" s="75"/>
    </row>
    <row r="23" spans="1:17" s="8" customFormat="1" x14ac:dyDescent="0.3">
      <c r="A23" s="150">
        <v>102</v>
      </c>
      <c r="B23" s="169"/>
      <c r="C23" s="61" t="s">
        <v>53</v>
      </c>
      <c r="D23" s="22"/>
      <c r="E23" s="29"/>
      <c r="F23" s="29"/>
      <c r="G23" s="97"/>
      <c r="H23" s="22"/>
      <c r="I23" s="29"/>
      <c r="J23" s="29"/>
      <c r="K23" s="97"/>
      <c r="L23" s="22"/>
      <c r="M23" s="29"/>
      <c r="N23" s="29"/>
      <c r="O23" s="97"/>
      <c r="P23" s="5"/>
      <c r="Q23" s="75"/>
    </row>
    <row r="24" spans="1:17" s="8" customFormat="1" x14ac:dyDescent="0.3">
      <c r="A24" s="170"/>
      <c r="B24" s="37" t="s">
        <v>10</v>
      </c>
      <c r="C24" s="60" t="s">
        <v>26</v>
      </c>
      <c r="D24" s="79">
        <v>143000</v>
      </c>
      <c r="E24" s="25">
        <v>143000</v>
      </c>
      <c r="F24" s="25"/>
      <c r="G24" s="94"/>
      <c r="H24" s="79">
        <v>145990</v>
      </c>
      <c r="I24" s="25">
        <v>145990</v>
      </c>
      <c r="J24" s="25"/>
      <c r="K24" s="94"/>
      <c r="L24" s="79">
        <v>137817</v>
      </c>
      <c r="M24" s="25">
        <v>137817</v>
      </c>
      <c r="N24" s="25"/>
      <c r="O24" s="94"/>
      <c r="P24" s="5"/>
      <c r="Q24" s="75"/>
    </row>
    <row r="25" spans="1:17" s="8" customFormat="1" x14ac:dyDescent="0.3">
      <c r="A25" s="170"/>
      <c r="B25" s="37" t="s">
        <v>15</v>
      </c>
      <c r="C25" s="60" t="s">
        <v>63</v>
      </c>
      <c r="D25" s="79">
        <v>27000</v>
      </c>
      <c r="E25" s="25">
        <v>27000</v>
      </c>
      <c r="F25" s="25"/>
      <c r="G25" s="94"/>
      <c r="H25" s="79">
        <v>28679</v>
      </c>
      <c r="I25" s="25">
        <v>28679</v>
      </c>
      <c r="J25" s="25"/>
      <c r="K25" s="94"/>
      <c r="L25" s="79">
        <v>27560</v>
      </c>
      <c r="M25" s="25">
        <v>27560</v>
      </c>
      <c r="N25" s="25"/>
      <c r="O25" s="94"/>
      <c r="P25" s="5"/>
      <c r="Q25" s="75"/>
    </row>
    <row r="26" spans="1:17" s="8" customFormat="1" x14ac:dyDescent="0.3">
      <c r="A26" s="170"/>
      <c r="B26" s="37" t="s">
        <v>16</v>
      </c>
      <c r="C26" s="60" t="s">
        <v>31</v>
      </c>
      <c r="D26" s="79">
        <v>160000</v>
      </c>
      <c r="E26" s="25">
        <v>160000</v>
      </c>
      <c r="F26" s="25"/>
      <c r="G26" s="94"/>
      <c r="H26" s="79">
        <v>162243</v>
      </c>
      <c r="I26" s="25">
        <v>162243</v>
      </c>
      <c r="J26" s="25"/>
      <c r="K26" s="94"/>
      <c r="L26" s="79">
        <v>145344</v>
      </c>
      <c r="M26" s="25">
        <v>145344</v>
      </c>
      <c r="N26" s="25"/>
      <c r="O26" s="94"/>
      <c r="P26" s="5"/>
      <c r="Q26" s="75"/>
    </row>
    <row r="27" spans="1:17" s="8" customFormat="1" x14ac:dyDescent="0.3">
      <c r="A27" s="170"/>
      <c r="B27" s="37" t="s">
        <v>23</v>
      </c>
      <c r="C27" s="60" t="s">
        <v>58</v>
      </c>
      <c r="D27" s="79"/>
      <c r="E27" s="25"/>
      <c r="F27" s="25"/>
      <c r="G27" s="94"/>
      <c r="H27" s="79"/>
      <c r="I27" s="25"/>
      <c r="J27" s="25"/>
      <c r="K27" s="94"/>
      <c r="L27" s="79"/>
      <c r="M27" s="25"/>
      <c r="N27" s="25"/>
      <c r="O27" s="94"/>
      <c r="P27" s="5"/>
      <c r="Q27" s="75"/>
    </row>
    <row r="28" spans="1:17" s="8" customFormat="1" x14ac:dyDescent="0.3">
      <c r="A28" s="170"/>
      <c r="B28" s="37"/>
      <c r="C28" s="60" t="s">
        <v>429</v>
      </c>
      <c r="D28" s="79">
        <v>1500</v>
      </c>
      <c r="E28" s="25">
        <v>1500</v>
      </c>
      <c r="F28" s="25"/>
      <c r="G28" s="94"/>
      <c r="H28" s="79">
        <v>3863</v>
      </c>
      <c r="I28" s="25">
        <v>3863</v>
      </c>
      <c r="J28" s="25"/>
      <c r="K28" s="94"/>
      <c r="L28" s="79">
        <v>3841</v>
      </c>
      <c r="M28" s="25">
        <v>3841</v>
      </c>
      <c r="N28" s="25"/>
      <c r="O28" s="94"/>
      <c r="P28" s="5"/>
      <c r="Q28" s="75"/>
    </row>
    <row r="29" spans="1:17" s="8" customFormat="1" x14ac:dyDescent="0.3">
      <c r="A29" s="170"/>
      <c r="B29" s="37"/>
      <c r="C29" s="60" t="s">
        <v>382</v>
      </c>
      <c r="D29" s="79">
        <v>1500</v>
      </c>
      <c r="E29" s="25">
        <v>1500</v>
      </c>
      <c r="F29" s="25"/>
      <c r="G29" s="100"/>
      <c r="H29" s="79">
        <v>817</v>
      </c>
      <c r="I29" s="25">
        <v>817</v>
      </c>
      <c r="J29" s="25"/>
      <c r="K29" s="100"/>
      <c r="L29" s="79">
        <v>817</v>
      </c>
      <c r="M29" s="25">
        <v>817</v>
      </c>
      <c r="N29" s="25"/>
      <c r="O29" s="94"/>
      <c r="P29" s="5"/>
      <c r="Q29" s="75"/>
    </row>
    <row r="30" spans="1:17" s="17" customFormat="1" x14ac:dyDescent="0.3">
      <c r="A30" s="171"/>
      <c r="B30" s="172"/>
      <c r="C30" s="173" t="s">
        <v>60</v>
      </c>
      <c r="D30" s="81">
        <f>SUM(D28:D29)</f>
        <v>3000</v>
      </c>
      <c r="E30" s="35">
        <f>SUM(E28:E29)</f>
        <v>3000</v>
      </c>
      <c r="F30" s="35">
        <f>SUM(F28:F28)</f>
        <v>0</v>
      </c>
      <c r="G30" s="98">
        <f>SUM(G28:G28)</f>
        <v>0</v>
      </c>
      <c r="H30" s="81">
        <f>SUM(H28:H29)</f>
        <v>4680</v>
      </c>
      <c r="I30" s="35">
        <f>SUM(I28:I29)</f>
        <v>4680</v>
      </c>
      <c r="J30" s="35">
        <f>SUM(J28:J28)</f>
        <v>0</v>
      </c>
      <c r="K30" s="98">
        <f>SUM(K28:K28)</f>
        <v>0</v>
      </c>
      <c r="L30" s="81">
        <f>SUM(L28:L29)</f>
        <v>4658</v>
      </c>
      <c r="M30" s="35">
        <f>SUM(M28:M29)</f>
        <v>4658</v>
      </c>
      <c r="N30" s="35">
        <f>SUM(N28:N28)</f>
        <v>0</v>
      </c>
      <c r="O30" s="95">
        <f>SUM(O28:O28)</f>
        <v>0</v>
      </c>
      <c r="P30" s="517"/>
      <c r="Q30" s="281"/>
    </row>
    <row r="31" spans="1:17" s="17" customFormat="1" x14ac:dyDescent="0.3">
      <c r="A31" s="171"/>
      <c r="B31" s="37" t="s">
        <v>25</v>
      </c>
      <c r="C31" s="60" t="s">
        <v>24</v>
      </c>
      <c r="D31" s="81"/>
      <c r="E31" s="35"/>
      <c r="F31" s="35"/>
      <c r="G31" s="98"/>
      <c r="H31" s="81"/>
      <c r="I31" s="35"/>
      <c r="J31" s="35"/>
      <c r="K31" s="98"/>
      <c r="L31" s="81"/>
      <c r="M31" s="35"/>
      <c r="N31" s="35"/>
      <c r="O31" s="95"/>
      <c r="P31" s="517"/>
      <c r="Q31" s="281"/>
    </row>
    <row r="32" spans="1:17" s="17" customFormat="1" x14ac:dyDescent="0.3">
      <c r="A32" s="171"/>
      <c r="B32" s="37"/>
      <c r="C32" s="60" t="s">
        <v>669</v>
      </c>
      <c r="D32" s="79"/>
      <c r="E32" s="25"/>
      <c r="F32" s="35"/>
      <c r="G32" s="98"/>
      <c r="H32" s="79">
        <v>384</v>
      </c>
      <c r="I32" s="25">
        <v>384</v>
      </c>
      <c r="J32" s="35"/>
      <c r="K32" s="98"/>
      <c r="L32" s="79">
        <v>383</v>
      </c>
      <c r="M32" s="25">
        <v>383</v>
      </c>
      <c r="N32" s="35"/>
      <c r="O32" s="95"/>
      <c r="P32" s="517"/>
      <c r="Q32" s="281"/>
    </row>
    <row r="33" spans="1:17" s="17" customFormat="1" x14ac:dyDescent="0.3">
      <c r="A33" s="171"/>
      <c r="B33" s="37"/>
      <c r="C33" s="173" t="s">
        <v>196</v>
      </c>
      <c r="D33" s="81">
        <f>SUM(D32)</f>
        <v>0</v>
      </c>
      <c r="E33" s="35">
        <f>SUM(E32)</f>
        <v>0</v>
      </c>
      <c r="F33" s="35"/>
      <c r="G33" s="98"/>
      <c r="H33" s="81">
        <f>SUM(H32)</f>
        <v>384</v>
      </c>
      <c r="I33" s="35">
        <f>SUM(I32)</f>
        <v>384</v>
      </c>
      <c r="J33" s="35"/>
      <c r="K33" s="98"/>
      <c r="L33" s="81">
        <f>SUM(L32)</f>
        <v>383</v>
      </c>
      <c r="M33" s="35">
        <f>SUM(M32)</f>
        <v>383</v>
      </c>
      <c r="N33" s="35"/>
      <c r="O33" s="95"/>
      <c r="P33" s="517"/>
      <c r="Q33" s="281"/>
    </row>
    <row r="34" spans="1:17" s="8" customFormat="1" x14ac:dyDescent="0.3">
      <c r="A34" s="170"/>
      <c r="B34" s="37"/>
      <c r="C34" s="61" t="s">
        <v>34</v>
      </c>
      <c r="D34" s="174">
        <f t="shared" ref="D34:G34" si="8">SUM(D24:D26)+D30</f>
        <v>333000</v>
      </c>
      <c r="E34" s="45">
        <f t="shared" si="8"/>
        <v>333000</v>
      </c>
      <c r="F34" s="45">
        <f t="shared" si="8"/>
        <v>0</v>
      </c>
      <c r="G34" s="175">
        <f t="shared" si="8"/>
        <v>0</v>
      </c>
      <c r="H34" s="82">
        <f>SUM(H24:H26)+H30+H33</f>
        <v>341976</v>
      </c>
      <c r="I34" s="45">
        <f t="shared" ref="I34:K34" si="9">SUM(I24:I26)+I30+I33</f>
        <v>341976</v>
      </c>
      <c r="J34" s="45">
        <f t="shared" si="9"/>
        <v>0</v>
      </c>
      <c r="K34" s="96">
        <f t="shared" si="9"/>
        <v>0</v>
      </c>
      <c r="L34" s="82">
        <f>SUM(L24:L26)+L30+L33</f>
        <v>315762</v>
      </c>
      <c r="M34" s="45">
        <f t="shared" ref="M34:O34" si="10">SUM(M24:M26)+M30+M33</f>
        <v>315762</v>
      </c>
      <c r="N34" s="45">
        <f t="shared" si="10"/>
        <v>0</v>
      </c>
      <c r="O34" s="175">
        <f t="shared" si="10"/>
        <v>0</v>
      </c>
      <c r="P34" s="5"/>
      <c r="Q34" s="75"/>
    </row>
    <row r="35" spans="1:17" s="8" customFormat="1" x14ac:dyDescent="0.3">
      <c r="A35" s="170"/>
      <c r="B35" s="37"/>
      <c r="C35" s="60"/>
      <c r="D35" s="19"/>
      <c r="E35" s="26"/>
      <c r="F35" s="26"/>
      <c r="G35" s="27"/>
      <c r="H35" s="19"/>
      <c r="I35" s="26"/>
      <c r="J35" s="26"/>
      <c r="K35" s="27"/>
      <c r="L35" s="19"/>
      <c r="M35" s="26"/>
      <c r="N35" s="26"/>
      <c r="O35" s="27"/>
      <c r="P35" s="5"/>
      <c r="Q35" s="75"/>
    </row>
    <row r="36" spans="1:17" s="8" customFormat="1" ht="28.2" x14ac:dyDescent="0.3">
      <c r="A36" s="150">
        <v>103</v>
      </c>
      <c r="B36" s="37"/>
      <c r="C36" s="214" t="s">
        <v>608</v>
      </c>
      <c r="D36" s="22"/>
      <c r="E36" s="29"/>
      <c r="F36" s="29"/>
      <c r="G36" s="97"/>
      <c r="H36" s="22"/>
      <c r="I36" s="29"/>
      <c r="J36" s="29"/>
      <c r="K36" s="97"/>
      <c r="L36" s="22"/>
      <c r="M36" s="29"/>
      <c r="N36" s="29"/>
      <c r="O36" s="97"/>
      <c r="P36" s="5"/>
      <c r="Q36" s="75"/>
    </row>
    <row r="37" spans="1:17" s="8" customFormat="1" x14ac:dyDescent="0.3">
      <c r="A37" s="170"/>
      <c r="B37" s="37" t="s">
        <v>10</v>
      </c>
      <c r="C37" s="60" t="s">
        <v>26</v>
      </c>
      <c r="D37" s="79">
        <v>16485</v>
      </c>
      <c r="E37" s="25">
        <v>16485</v>
      </c>
      <c r="F37" s="25"/>
      <c r="G37" s="94"/>
      <c r="H37" s="79">
        <v>21401</v>
      </c>
      <c r="I37" s="25">
        <v>21401</v>
      </c>
      <c r="J37" s="25"/>
      <c r="K37" s="94"/>
      <c r="L37" s="79">
        <v>20871</v>
      </c>
      <c r="M37" s="25">
        <v>20871</v>
      </c>
      <c r="N37" s="25"/>
      <c r="O37" s="94"/>
      <c r="P37" s="5"/>
      <c r="Q37" s="75"/>
    </row>
    <row r="38" spans="1:17" s="8" customFormat="1" x14ac:dyDescent="0.3">
      <c r="A38" s="170"/>
      <c r="B38" s="37" t="s">
        <v>15</v>
      </c>
      <c r="C38" s="60" t="s">
        <v>63</v>
      </c>
      <c r="D38" s="79">
        <v>3215</v>
      </c>
      <c r="E38" s="25">
        <v>3215</v>
      </c>
      <c r="F38" s="25"/>
      <c r="G38" s="94"/>
      <c r="H38" s="79">
        <v>4245</v>
      </c>
      <c r="I38" s="25">
        <v>4245</v>
      </c>
      <c r="J38" s="25"/>
      <c r="K38" s="94"/>
      <c r="L38" s="79">
        <v>3787</v>
      </c>
      <c r="M38" s="25">
        <v>3787</v>
      </c>
      <c r="N38" s="25"/>
      <c r="O38" s="94"/>
      <c r="P38" s="5"/>
      <c r="Q38" s="75"/>
    </row>
    <row r="39" spans="1:17" s="8" customFormat="1" x14ac:dyDescent="0.3">
      <c r="A39" s="170"/>
      <c r="B39" s="37" t="s">
        <v>16</v>
      </c>
      <c r="C39" s="60" t="s">
        <v>31</v>
      </c>
      <c r="D39" s="79">
        <v>16000</v>
      </c>
      <c r="E39" s="25">
        <v>16000</v>
      </c>
      <c r="F39" s="25"/>
      <c r="G39" s="94"/>
      <c r="H39" s="79">
        <v>16515</v>
      </c>
      <c r="I39" s="25">
        <v>16515</v>
      </c>
      <c r="J39" s="25"/>
      <c r="K39" s="94"/>
      <c r="L39" s="79">
        <v>14714</v>
      </c>
      <c r="M39" s="25">
        <v>14714</v>
      </c>
      <c r="N39" s="25"/>
      <c r="O39" s="94"/>
      <c r="P39" s="5"/>
      <c r="Q39" s="75"/>
    </row>
    <row r="40" spans="1:17" s="8" customFormat="1" x14ac:dyDescent="0.3">
      <c r="A40" s="170"/>
      <c r="B40" s="37" t="s">
        <v>23</v>
      </c>
      <c r="C40" s="60" t="s">
        <v>58</v>
      </c>
      <c r="D40" s="79"/>
      <c r="E40" s="25"/>
      <c r="F40" s="25"/>
      <c r="G40" s="94"/>
      <c r="H40" s="79"/>
      <c r="I40" s="25"/>
      <c r="J40" s="25"/>
      <c r="K40" s="94"/>
      <c r="L40" s="79"/>
      <c r="M40" s="25"/>
      <c r="N40" s="25"/>
      <c r="O40" s="94"/>
      <c r="P40" s="5"/>
      <c r="Q40" s="75"/>
    </row>
    <row r="41" spans="1:17" s="8" customFormat="1" x14ac:dyDescent="0.3">
      <c r="A41" s="170"/>
      <c r="B41" s="37"/>
      <c r="C41" s="60" t="s">
        <v>429</v>
      </c>
      <c r="D41" s="79">
        <v>2500</v>
      </c>
      <c r="E41" s="25">
        <v>2500</v>
      </c>
      <c r="F41" s="25"/>
      <c r="G41" s="94"/>
      <c r="H41" s="79">
        <v>4333</v>
      </c>
      <c r="I41" s="25">
        <v>4333</v>
      </c>
      <c r="J41" s="25"/>
      <c r="K41" s="94"/>
      <c r="L41" s="79">
        <v>4332</v>
      </c>
      <c r="M41" s="25">
        <v>4332</v>
      </c>
      <c r="N41" s="25"/>
      <c r="O41" s="94"/>
      <c r="P41" s="5"/>
      <c r="Q41" s="75"/>
    </row>
    <row r="42" spans="1:17" s="17" customFormat="1" x14ac:dyDescent="0.3">
      <c r="A42" s="171"/>
      <c r="B42" s="172"/>
      <c r="C42" s="173" t="s">
        <v>60</v>
      </c>
      <c r="D42" s="81">
        <f t="shared" ref="D42:G42" si="11">SUM(D41:D41)</f>
        <v>2500</v>
      </c>
      <c r="E42" s="35">
        <f t="shared" si="11"/>
        <v>2500</v>
      </c>
      <c r="F42" s="35">
        <f t="shared" si="11"/>
        <v>0</v>
      </c>
      <c r="G42" s="98">
        <f t="shared" si="11"/>
        <v>0</v>
      </c>
      <c r="H42" s="81">
        <f t="shared" ref="H42:K42" si="12">SUM(H41:H41)</f>
        <v>4333</v>
      </c>
      <c r="I42" s="35">
        <f t="shared" si="12"/>
        <v>4333</v>
      </c>
      <c r="J42" s="35">
        <f t="shared" si="12"/>
        <v>0</v>
      </c>
      <c r="K42" s="98">
        <f t="shared" si="12"/>
        <v>0</v>
      </c>
      <c r="L42" s="81">
        <f t="shared" ref="L42:O42" si="13">SUM(L41:L41)</f>
        <v>4332</v>
      </c>
      <c r="M42" s="35">
        <f t="shared" si="13"/>
        <v>4332</v>
      </c>
      <c r="N42" s="35">
        <f t="shared" si="13"/>
        <v>0</v>
      </c>
      <c r="O42" s="95">
        <f t="shared" si="13"/>
        <v>0</v>
      </c>
      <c r="P42" s="517"/>
      <c r="Q42" s="281"/>
    </row>
    <row r="43" spans="1:17" s="17" customFormat="1" x14ac:dyDescent="0.3">
      <c r="A43" s="171"/>
      <c r="B43" s="37" t="s">
        <v>25</v>
      </c>
      <c r="C43" s="60" t="s">
        <v>24</v>
      </c>
      <c r="D43" s="81"/>
      <c r="E43" s="35"/>
      <c r="F43" s="35"/>
      <c r="G43" s="98"/>
      <c r="H43" s="81"/>
      <c r="I43" s="35"/>
      <c r="J43" s="35"/>
      <c r="K43" s="98"/>
      <c r="L43" s="81"/>
      <c r="M43" s="35"/>
      <c r="N43" s="35"/>
      <c r="O43" s="95"/>
      <c r="P43" s="517"/>
      <c r="Q43" s="281"/>
    </row>
    <row r="44" spans="1:17" s="17" customFormat="1" x14ac:dyDescent="0.3">
      <c r="A44" s="171"/>
      <c r="B44" s="37"/>
      <c r="C44" s="60" t="s">
        <v>562</v>
      </c>
      <c r="D44" s="79"/>
      <c r="E44" s="25"/>
      <c r="F44" s="25"/>
      <c r="G44" s="100"/>
      <c r="H44" s="79">
        <v>991</v>
      </c>
      <c r="I44" s="25">
        <v>991</v>
      </c>
      <c r="J44" s="25"/>
      <c r="K44" s="100"/>
      <c r="L44" s="79">
        <v>991</v>
      </c>
      <c r="M44" s="25">
        <v>991</v>
      </c>
      <c r="N44" s="25"/>
      <c r="O44" s="94"/>
      <c r="P44" s="517"/>
      <c r="Q44" s="281"/>
    </row>
    <row r="45" spans="1:17" s="17" customFormat="1" x14ac:dyDescent="0.3">
      <c r="A45" s="171"/>
      <c r="B45" s="37"/>
      <c r="C45" s="60" t="s">
        <v>670</v>
      </c>
      <c r="D45" s="79"/>
      <c r="E45" s="25"/>
      <c r="F45" s="25"/>
      <c r="G45" s="100"/>
      <c r="H45" s="79">
        <v>2000</v>
      </c>
      <c r="I45" s="25">
        <v>2000</v>
      </c>
      <c r="J45" s="25"/>
      <c r="K45" s="100"/>
      <c r="L45" s="79"/>
      <c r="M45" s="25"/>
      <c r="N45" s="25"/>
      <c r="O45" s="94"/>
      <c r="P45" s="517"/>
      <c r="Q45" s="281"/>
    </row>
    <row r="46" spans="1:17" s="17" customFormat="1" x14ac:dyDescent="0.3">
      <c r="A46" s="171"/>
      <c r="B46" s="37"/>
      <c r="C46" s="173" t="s">
        <v>196</v>
      </c>
      <c r="D46" s="81"/>
      <c r="E46" s="35"/>
      <c r="F46" s="35"/>
      <c r="G46" s="98"/>
      <c r="H46" s="81">
        <f>SUM(H44:H45)</f>
        <v>2991</v>
      </c>
      <c r="I46" s="35">
        <f t="shared" ref="I46:K46" si="14">SUM(I44:I45)</f>
        <v>2991</v>
      </c>
      <c r="J46" s="35">
        <f t="shared" si="14"/>
        <v>0</v>
      </c>
      <c r="K46" s="98">
        <f t="shared" si="14"/>
        <v>0</v>
      </c>
      <c r="L46" s="81">
        <f>SUM(L44:L45)</f>
        <v>991</v>
      </c>
      <c r="M46" s="35">
        <f t="shared" ref="M46:O46" si="15">SUM(M44:M45)</f>
        <v>991</v>
      </c>
      <c r="N46" s="35">
        <f t="shared" si="15"/>
        <v>0</v>
      </c>
      <c r="O46" s="95">
        <f t="shared" si="15"/>
        <v>0</v>
      </c>
      <c r="P46" s="517"/>
      <c r="Q46" s="281"/>
    </row>
    <row r="47" spans="1:17" s="8" customFormat="1" x14ac:dyDescent="0.3">
      <c r="A47" s="170"/>
      <c r="B47" s="37"/>
      <c r="C47" s="61" t="s">
        <v>427</v>
      </c>
      <c r="D47" s="174">
        <f t="shared" ref="D47:G47" si="16">SUM(D37:D39)+D42</f>
        <v>38200</v>
      </c>
      <c r="E47" s="45">
        <f t="shared" si="16"/>
        <v>38200</v>
      </c>
      <c r="F47" s="45">
        <f t="shared" si="16"/>
        <v>0</v>
      </c>
      <c r="G47" s="175">
        <f t="shared" si="16"/>
        <v>0</v>
      </c>
      <c r="H47" s="82">
        <f>SUM(H37:H39)+H42+H46</f>
        <v>49485</v>
      </c>
      <c r="I47" s="45">
        <f t="shared" ref="I47:K47" si="17">SUM(I37:I39)+I42+I46</f>
        <v>49485</v>
      </c>
      <c r="J47" s="45">
        <f t="shared" si="17"/>
        <v>0</v>
      </c>
      <c r="K47" s="96">
        <f t="shared" si="17"/>
        <v>0</v>
      </c>
      <c r="L47" s="82">
        <f>SUM(L37:L39)+L42+L46</f>
        <v>44695</v>
      </c>
      <c r="M47" s="45">
        <f t="shared" ref="M47:O47" si="18">SUM(M37:M39)+M42+M46</f>
        <v>44695</v>
      </c>
      <c r="N47" s="45">
        <f t="shared" si="18"/>
        <v>0</v>
      </c>
      <c r="O47" s="175">
        <f t="shared" si="18"/>
        <v>0</v>
      </c>
      <c r="P47" s="5"/>
      <c r="Q47" s="75"/>
    </row>
    <row r="48" spans="1:17" s="8" customFormat="1" x14ac:dyDescent="0.3">
      <c r="A48" s="170"/>
      <c r="B48" s="37"/>
      <c r="C48" s="61"/>
      <c r="D48" s="22"/>
      <c r="E48" s="29"/>
      <c r="F48" s="29"/>
      <c r="G48" s="97"/>
      <c r="H48" s="22"/>
      <c r="I48" s="29"/>
      <c r="J48" s="29"/>
      <c r="K48" s="97"/>
      <c r="L48" s="22"/>
      <c r="M48" s="29"/>
      <c r="N48" s="29"/>
      <c r="O48" s="97"/>
      <c r="P48" s="5"/>
      <c r="Q48" s="75"/>
    </row>
    <row r="49" spans="1:17" s="8" customFormat="1" x14ac:dyDescent="0.3">
      <c r="A49" s="170"/>
      <c r="B49" s="37"/>
      <c r="C49" s="61" t="s">
        <v>428</v>
      </c>
      <c r="D49" s="82">
        <f t="shared" ref="D49:K49" si="19">SUM(D21,D34,D47)</f>
        <v>651100</v>
      </c>
      <c r="E49" s="45">
        <f t="shared" si="19"/>
        <v>651100</v>
      </c>
      <c r="F49" s="45">
        <f t="shared" si="19"/>
        <v>0</v>
      </c>
      <c r="G49" s="96">
        <f t="shared" si="19"/>
        <v>0</v>
      </c>
      <c r="H49" s="82">
        <f t="shared" si="19"/>
        <v>679829</v>
      </c>
      <c r="I49" s="45">
        <f t="shared" si="19"/>
        <v>679829</v>
      </c>
      <c r="J49" s="45">
        <f t="shared" si="19"/>
        <v>0</v>
      </c>
      <c r="K49" s="96">
        <f t="shared" si="19"/>
        <v>0</v>
      </c>
      <c r="L49" s="82">
        <f t="shared" ref="L49:O49" si="20">SUM(L21,L34,L47)</f>
        <v>646824</v>
      </c>
      <c r="M49" s="45">
        <f t="shared" si="20"/>
        <v>642944</v>
      </c>
      <c r="N49" s="45">
        <f t="shared" si="20"/>
        <v>3880</v>
      </c>
      <c r="O49" s="175">
        <f t="shared" si="20"/>
        <v>0</v>
      </c>
      <c r="P49" s="5"/>
      <c r="Q49" s="75"/>
    </row>
    <row r="50" spans="1:17" s="8" customFormat="1" x14ac:dyDescent="0.3">
      <c r="A50" s="170"/>
      <c r="B50" s="37"/>
      <c r="C50" s="61"/>
      <c r="D50" s="22"/>
      <c r="E50" s="29"/>
      <c r="F50" s="29"/>
      <c r="G50" s="97"/>
      <c r="H50" s="22"/>
      <c r="I50" s="29"/>
      <c r="J50" s="29"/>
      <c r="K50" s="97"/>
      <c r="L50" s="22"/>
      <c r="M50" s="29"/>
      <c r="N50" s="29"/>
      <c r="O50" s="97"/>
      <c r="P50" s="5"/>
      <c r="Q50" s="75"/>
    </row>
    <row r="51" spans="1:17" s="8" customFormat="1" x14ac:dyDescent="0.3">
      <c r="A51" s="150">
        <v>104</v>
      </c>
      <c r="B51" s="37"/>
      <c r="C51" s="61" t="s">
        <v>54</v>
      </c>
      <c r="D51" s="61"/>
      <c r="E51" s="29"/>
      <c r="F51" s="29"/>
      <c r="G51" s="97"/>
      <c r="H51" s="61"/>
      <c r="I51" s="29"/>
      <c r="J51" s="29"/>
      <c r="K51" s="97"/>
      <c r="L51" s="61"/>
      <c r="M51" s="29"/>
      <c r="N51" s="29"/>
      <c r="O51" s="97"/>
      <c r="P51" s="5"/>
      <c r="Q51" s="75"/>
    </row>
    <row r="52" spans="1:17" s="8" customFormat="1" x14ac:dyDescent="0.3">
      <c r="A52" s="170"/>
      <c r="B52" s="37" t="s">
        <v>10</v>
      </c>
      <c r="C52" s="60" t="s">
        <v>26</v>
      </c>
      <c r="D52" s="79">
        <v>261168</v>
      </c>
      <c r="E52" s="25">
        <v>261168</v>
      </c>
      <c r="F52" s="25"/>
      <c r="G52" s="94"/>
      <c r="H52" s="79">
        <v>266707</v>
      </c>
      <c r="I52" s="25">
        <v>266707</v>
      </c>
      <c r="J52" s="25"/>
      <c r="K52" s="94"/>
      <c r="L52" s="79">
        <v>243363</v>
      </c>
      <c r="M52" s="25">
        <v>243363</v>
      </c>
      <c r="N52" s="25"/>
      <c r="O52" s="94"/>
      <c r="P52" s="5"/>
      <c r="Q52" s="75"/>
    </row>
    <row r="53" spans="1:17" s="8" customFormat="1" x14ac:dyDescent="0.3">
      <c r="A53" s="170"/>
      <c r="B53" s="37" t="s">
        <v>15</v>
      </c>
      <c r="C53" s="60" t="s">
        <v>63</v>
      </c>
      <c r="D53" s="79">
        <v>50859</v>
      </c>
      <c r="E53" s="25">
        <v>50859</v>
      </c>
      <c r="F53" s="25"/>
      <c r="G53" s="94"/>
      <c r="H53" s="79">
        <v>52159</v>
      </c>
      <c r="I53" s="25">
        <v>52159</v>
      </c>
      <c r="J53" s="25"/>
      <c r="K53" s="94"/>
      <c r="L53" s="79">
        <v>50349</v>
      </c>
      <c r="M53" s="25">
        <v>50349</v>
      </c>
      <c r="N53" s="25"/>
      <c r="O53" s="94"/>
      <c r="P53" s="5"/>
      <c r="Q53" s="75"/>
    </row>
    <row r="54" spans="1:17" s="8" customFormat="1" x14ac:dyDescent="0.3">
      <c r="A54" s="170"/>
      <c r="B54" s="37" t="s">
        <v>16</v>
      </c>
      <c r="C54" s="60" t="s">
        <v>31</v>
      </c>
      <c r="D54" s="79">
        <v>80000</v>
      </c>
      <c r="E54" s="25">
        <v>80000</v>
      </c>
      <c r="F54" s="25"/>
      <c r="G54" s="94"/>
      <c r="H54" s="79">
        <v>87540</v>
      </c>
      <c r="I54" s="25">
        <v>87540</v>
      </c>
      <c r="J54" s="25"/>
      <c r="K54" s="94"/>
      <c r="L54" s="79">
        <v>65952</v>
      </c>
      <c r="M54" s="25">
        <v>65952</v>
      </c>
      <c r="N54" s="25"/>
      <c r="O54" s="94"/>
      <c r="P54" s="5"/>
      <c r="Q54" s="75"/>
    </row>
    <row r="55" spans="1:17" s="8" customFormat="1" x14ac:dyDescent="0.3">
      <c r="A55" s="170"/>
      <c r="B55" s="37" t="s">
        <v>18</v>
      </c>
      <c r="C55" s="60" t="s">
        <v>57</v>
      </c>
      <c r="D55" s="79"/>
      <c r="E55" s="25"/>
      <c r="F55" s="25"/>
      <c r="G55" s="94"/>
      <c r="H55" s="79"/>
      <c r="I55" s="25"/>
      <c r="J55" s="25"/>
      <c r="K55" s="94"/>
      <c r="L55" s="79"/>
      <c r="M55" s="25"/>
      <c r="N55" s="25"/>
      <c r="O55" s="94"/>
      <c r="P55" s="5"/>
      <c r="Q55" s="75"/>
    </row>
    <row r="56" spans="1:17" s="8" customFormat="1" x14ac:dyDescent="0.3">
      <c r="A56" s="170"/>
      <c r="B56" s="37"/>
      <c r="C56" s="60" t="s">
        <v>794</v>
      </c>
      <c r="D56" s="79"/>
      <c r="E56" s="25"/>
      <c r="F56" s="25"/>
      <c r="G56" s="94"/>
      <c r="H56" s="79"/>
      <c r="I56" s="25"/>
      <c r="J56" s="25"/>
      <c r="K56" s="94"/>
      <c r="L56" s="79">
        <v>228</v>
      </c>
      <c r="M56" s="25">
        <v>228</v>
      </c>
      <c r="N56" s="25"/>
      <c r="O56" s="94"/>
      <c r="P56" s="5"/>
      <c r="Q56" s="75"/>
    </row>
    <row r="57" spans="1:17" s="8" customFormat="1" ht="28.2" x14ac:dyDescent="0.3">
      <c r="A57" s="170"/>
      <c r="B57" s="37"/>
      <c r="C57" s="56" t="s">
        <v>795</v>
      </c>
      <c r="D57" s="79"/>
      <c r="E57" s="25"/>
      <c r="F57" s="25"/>
      <c r="G57" s="94"/>
      <c r="H57" s="79"/>
      <c r="I57" s="25"/>
      <c r="J57" s="25"/>
      <c r="K57" s="94"/>
      <c r="L57" s="79">
        <v>42</v>
      </c>
      <c r="M57" s="25">
        <v>42</v>
      </c>
      <c r="N57" s="25"/>
      <c r="O57" s="94"/>
      <c r="P57" s="5"/>
      <c r="Q57" s="75"/>
    </row>
    <row r="58" spans="1:17" s="17" customFormat="1" x14ac:dyDescent="0.3">
      <c r="A58" s="171"/>
      <c r="B58" s="172"/>
      <c r="C58" s="173" t="s">
        <v>796</v>
      </c>
      <c r="D58" s="81"/>
      <c r="E58" s="35"/>
      <c r="F58" s="35"/>
      <c r="G58" s="95"/>
      <c r="H58" s="81"/>
      <c r="I58" s="35"/>
      <c r="J58" s="35"/>
      <c r="K58" s="95"/>
      <c r="L58" s="81">
        <f>SUM(L56:L57)</f>
        <v>270</v>
      </c>
      <c r="M58" s="35">
        <f t="shared" ref="M58:O58" si="21">SUM(M56:M57)</f>
        <v>270</v>
      </c>
      <c r="N58" s="35">
        <f t="shared" si="21"/>
        <v>0</v>
      </c>
      <c r="O58" s="95">
        <f t="shared" si="21"/>
        <v>0</v>
      </c>
      <c r="P58" s="517"/>
      <c r="Q58" s="281"/>
    </row>
    <row r="59" spans="1:17" s="8" customFormat="1" x14ac:dyDescent="0.3">
      <c r="A59" s="170"/>
      <c r="B59" s="37" t="s">
        <v>23</v>
      </c>
      <c r="C59" s="60" t="s">
        <v>58</v>
      </c>
      <c r="D59" s="79"/>
      <c r="E59" s="25"/>
      <c r="F59" s="25"/>
      <c r="G59" s="94"/>
      <c r="H59" s="79"/>
      <c r="I59" s="25"/>
      <c r="J59" s="25"/>
      <c r="K59" s="94"/>
      <c r="L59" s="79"/>
      <c r="M59" s="25"/>
      <c r="N59" s="25"/>
      <c r="O59" s="94"/>
      <c r="P59" s="5"/>
      <c r="Q59" s="75"/>
    </row>
    <row r="60" spans="1:17" s="8" customFormat="1" x14ac:dyDescent="0.3">
      <c r="A60" s="170"/>
      <c r="B60" s="37"/>
      <c r="C60" s="60" t="s">
        <v>0</v>
      </c>
      <c r="D60" s="79">
        <v>5000</v>
      </c>
      <c r="E60" s="25">
        <v>5000</v>
      </c>
      <c r="F60" s="25"/>
      <c r="G60" s="94"/>
      <c r="H60" s="79">
        <v>5000</v>
      </c>
      <c r="I60" s="25">
        <v>5000</v>
      </c>
      <c r="J60" s="25"/>
      <c r="K60" s="94"/>
      <c r="L60" s="79">
        <v>5288</v>
      </c>
      <c r="M60" s="25">
        <v>5288</v>
      </c>
      <c r="N60" s="25"/>
      <c r="O60" s="94"/>
      <c r="P60" s="5"/>
      <c r="Q60" s="75"/>
    </row>
    <row r="61" spans="1:17" s="8" customFormat="1" x14ac:dyDescent="0.3">
      <c r="A61" s="170"/>
      <c r="B61" s="37"/>
      <c r="C61" s="60" t="s">
        <v>93</v>
      </c>
      <c r="D61" s="79">
        <v>600</v>
      </c>
      <c r="E61" s="25">
        <v>600</v>
      </c>
      <c r="F61" s="25"/>
      <c r="G61" s="94"/>
      <c r="H61" s="79">
        <v>350</v>
      </c>
      <c r="I61" s="25">
        <v>350</v>
      </c>
      <c r="J61" s="25"/>
      <c r="K61" s="94"/>
      <c r="L61" s="79">
        <v>308</v>
      </c>
      <c r="M61" s="25">
        <v>308</v>
      </c>
      <c r="N61" s="25"/>
      <c r="O61" s="94"/>
      <c r="P61" s="5"/>
      <c r="Q61" s="75"/>
    </row>
    <row r="62" spans="1:17" s="8" customFormat="1" x14ac:dyDescent="0.3">
      <c r="A62" s="170"/>
      <c r="B62" s="37"/>
      <c r="C62" s="60" t="s">
        <v>430</v>
      </c>
      <c r="D62" s="79">
        <v>5000</v>
      </c>
      <c r="E62" s="25">
        <v>5000</v>
      </c>
      <c r="F62" s="25"/>
      <c r="G62" s="94"/>
      <c r="H62" s="79">
        <v>5000</v>
      </c>
      <c r="I62" s="25">
        <v>5000</v>
      </c>
      <c r="J62" s="25"/>
      <c r="K62" s="94"/>
      <c r="L62" s="79">
        <v>1149</v>
      </c>
      <c r="M62" s="25">
        <v>1149</v>
      </c>
      <c r="N62" s="25"/>
      <c r="O62" s="94"/>
      <c r="P62" s="5"/>
      <c r="Q62" s="75"/>
    </row>
    <row r="63" spans="1:17" s="8" customFormat="1" x14ac:dyDescent="0.3">
      <c r="A63" s="170"/>
      <c r="B63" s="37"/>
      <c r="C63" s="60" t="s">
        <v>152</v>
      </c>
      <c r="D63" s="79">
        <v>4700</v>
      </c>
      <c r="E63" s="25">
        <v>4700</v>
      </c>
      <c r="F63" s="25"/>
      <c r="G63" s="94"/>
      <c r="H63" s="79">
        <v>4700</v>
      </c>
      <c r="I63" s="25">
        <v>4700</v>
      </c>
      <c r="J63" s="25"/>
      <c r="K63" s="94"/>
      <c r="L63" s="79">
        <v>4674</v>
      </c>
      <c r="M63" s="25">
        <v>4674</v>
      </c>
      <c r="N63" s="25"/>
      <c r="O63" s="94"/>
      <c r="P63" s="5"/>
      <c r="Q63" s="75"/>
    </row>
    <row r="64" spans="1:17" s="8" customFormat="1" x14ac:dyDescent="0.3">
      <c r="A64" s="170"/>
      <c r="B64" s="37"/>
      <c r="C64" s="56" t="s">
        <v>232</v>
      </c>
      <c r="D64" s="79">
        <v>3000</v>
      </c>
      <c r="E64" s="25">
        <v>3000</v>
      </c>
      <c r="F64" s="25"/>
      <c r="G64" s="100"/>
      <c r="H64" s="79">
        <v>3000</v>
      </c>
      <c r="I64" s="25">
        <v>3000</v>
      </c>
      <c r="J64" s="25"/>
      <c r="K64" s="100"/>
      <c r="L64" s="79">
        <v>0</v>
      </c>
      <c r="M64" s="25">
        <v>0</v>
      </c>
      <c r="N64" s="25"/>
      <c r="O64" s="94"/>
      <c r="P64" s="5"/>
      <c r="Q64" s="75"/>
    </row>
    <row r="65" spans="1:17" s="8" customFormat="1" x14ac:dyDescent="0.3">
      <c r="A65" s="170"/>
      <c r="B65" s="37"/>
      <c r="C65" s="56" t="s">
        <v>797</v>
      </c>
      <c r="D65" s="79"/>
      <c r="E65" s="25"/>
      <c r="F65" s="25"/>
      <c r="G65" s="100"/>
      <c r="H65" s="79"/>
      <c r="I65" s="25"/>
      <c r="J65" s="25"/>
      <c r="K65" s="100"/>
      <c r="L65" s="79">
        <v>500</v>
      </c>
      <c r="M65" s="25">
        <v>500</v>
      </c>
      <c r="N65" s="25"/>
      <c r="O65" s="94"/>
      <c r="P65" s="5"/>
      <c r="Q65" s="75"/>
    </row>
    <row r="66" spans="1:17" s="8" customFormat="1" x14ac:dyDescent="0.3">
      <c r="A66" s="171"/>
      <c r="B66" s="172"/>
      <c r="C66" s="173" t="s">
        <v>60</v>
      </c>
      <c r="D66" s="81">
        <f t="shared" ref="D66:G66" si="22">SUM(D60:D64)</f>
        <v>18300</v>
      </c>
      <c r="E66" s="35">
        <f t="shared" si="22"/>
        <v>18300</v>
      </c>
      <c r="F66" s="35">
        <f t="shared" si="22"/>
        <v>0</v>
      </c>
      <c r="G66" s="98">
        <f t="shared" si="22"/>
        <v>0</v>
      </c>
      <c r="H66" s="81">
        <f t="shared" ref="H66:K66" si="23">SUM(H60:H64)</f>
        <v>18050</v>
      </c>
      <c r="I66" s="35">
        <f t="shared" si="23"/>
        <v>18050</v>
      </c>
      <c r="J66" s="35">
        <f t="shared" si="23"/>
        <v>0</v>
      </c>
      <c r="K66" s="98">
        <f t="shared" si="23"/>
        <v>0</v>
      </c>
      <c r="L66" s="81">
        <f>SUM(L60:L65)</f>
        <v>11919</v>
      </c>
      <c r="M66" s="35">
        <f t="shared" ref="M66:O66" si="24">SUM(M60:M65)</f>
        <v>11919</v>
      </c>
      <c r="N66" s="35">
        <f t="shared" si="24"/>
        <v>0</v>
      </c>
      <c r="O66" s="95">
        <f t="shared" si="24"/>
        <v>0</v>
      </c>
      <c r="P66" s="5"/>
      <c r="Q66" s="75"/>
    </row>
    <row r="67" spans="1:17" s="8" customFormat="1" x14ac:dyDescent="0.3">
      <c r="A67" s="170"/>
      <c r="B67" s="37"/>
      <c r="C67" s="61" t="s">
        <v>13</v>
      </c>
      <c r="D67" s="148">
        <f t="shared" ref="D67:K67" si="25">D52+D53+D54+D66</f>
        <v>410327</v>
      </c>
      <c r="E67" s="28">
        <f t="shared" si="25"/>
        <v>410327</v>
      </c>
      <c r="F67" s="28">
        <f t="shared" si="25"/>
        <v>0</v>
      </c>
      <c r="G67" s="149">
        <f t="shared" si="25"/>
        <v>0</v>
      </c>
      <c r="H67" s="148">
        <f t="shared" si="25"/>
        <v>424456</v>
      </c>
      <c r="I67" s="28">
        <f t="shared" si="25"/>
        <v>424456</v>
      </c>
      <c r="J67" s="28">
        <f t="shared" si="25"/>
        <v>0</v>
      </c>
      <c r="K67" s="149">
        <f t="shared" si="25"/>
        <v>0</v>
      </c>
      <c r="L67" s="148">
        <f>L52+L53+L54+L66+L58</f>
        <v>371853</v>
      </c>
      <c r="M67" s="28">
        <f t="shared" ref="M67:O67" si="26">M52+M53+M54+M66+M58</f>
        <v>371853</v>
      </c>
      <c r="N67" s="28">
        <f t="shared" si="26"/>
        <v>0</v>
      </c>
      <c r="O67" s="93">
        <f t="shared" si="26"/>
        <v>0</v>
      </c>
      <c r="P67" s="5"/>
      <c r="Q67" s="75"/>
    </row>
    <row r="68" spans="1:17" s="8" customFormat="1" x14ac:dyDescent="0.3">
      <c r="A68" s="170"/>
      <c r="B68" s="37"/>
      <c r="C68" s="76"/>
      <c r="D68" s="36"/>
      <c r="E68" s="66"/>
      <c r="F68" s="66"/>
      <c r="G68" s="99"/>
      <c r="H68" s="36"/>
      <c r="I68" s="66"/>
      <c r="J68" s="66"/>
      <c r="K68" s="99"/>
      <c r="L68" s="36"/>
      <c r="M68" s="66"/>
      <c r="N68" s="66"/>
      <c r="O68" s="99"/>
      <c r="P68" s="5"/>
      <c r="Q68" s="75"/>
    </row>
    <row r="69" spans="1:17" s="8" customFormat="1" x14ac:dyDescent="0.3">
      <c r="A69" s="150">
        <v>105</v>
      </c>
      <c r="B69" s="37"/>
      <c r="C69" s="61" t="s">
        <v>36</v>
      </c>
      <c r="D69" s="22"/>
      <c r="E69" s="29"/>
      <c r="F69" s="29"/>
      <c r="G69" s="97"/>
      <c r="H69" s="22"/>
      <c r="I69" s="29"/>
      <c r="J69" s="29"/>
      <c r="K69" s="97"/>
      <c r="L69" s="22"/>
      <c r="M69" s="29"/>
      <c r="N69" s="29"/>
      <c r="O69" s="97"/>
      <c r="P69" s="5"/>
      <c r="Q69" s="75"/>
    </row>
    <row r="70" spans="1:17" s="8" customFormat="1" x14ac:dyDescent="0.3">
      <c r="A70" s="170"/>
      <c r="B70" s="37" t="s">
        <v>10</v>
      </c>
      <c r="C70" s="60" t="s">
        <v>26</v>
      </c>
      <c r="D70" s="176"/>
      <c r="E70" s="39"/>
      <c r="F70" s="39"/>
      <c r="G70" s="177"/>
      <c r="H70" s="176"/>
      <c r="I70" s="39"/>
      <c r="J70" s="39"/>
      <c r="K70" s="177"/>
      <c r="L70" s="176"/>
      <c r="M70" s="39"/>
      <c r="N70" s="39"/>
      <c r="O70" s="177"/>
      <c r="P70" s="5"/>
      <c r="Q70" s="75"/>
    </row>
    <row r="71" spans="1:17" s="8" customFormat="1" x14ac:dyDescent="0.3">
      <c r="A71" s="170"/>
      <c r="B71" s="37"/>
      <c r="C71" s="60" t="s">
        <v>233</v>
      </c>
      <c r="D71" s="30">
        <v>15402</v>
      </c>
      <c r="E71" s="25"/>
      <c r="F71" s="25">
        <v>15402</v>
      </c>
      <c r="G71" s="94"/>
      <c r="H71" s="30">
        <v>15402</v>
      </c>
      <c r="I71" s="25"/>
      <c r="J71" s="25">
        <v>15402</v>
      </c>
      <c r="K71" s="94"/>
      <c r="L71" s="30">
        <v>14366</v>
      </c>
      <c r="M71" s="25"/>
      <c r="N71" s="25">
        <v>14366</v>
      </c>
      <c r="O71" s="94"/>
      <c r="P71" s="5"/>
      <c r="Q71" s="75"/>
    </row>
    <row r="72" spans="1:17" s="8" customFormat="1" x14ac:dyDescent="0.3">
      <c r="A72" s="170"/>
      <c r="B72" s="37"/>
      <c r="C72" s="60" t="s">
        <v>234</v>
      </c>
      <c r="D72" s="30">
        <v>29770</v>
      </c>
      <c r="E72" s="25">
        <v>29770</v>
      </c>
      <c r="F72" s="25"/>
      <c r="G72" s="94"/>
      <c r="H72" s="30">
        <v>29770</v>
      </c>
      <c r="I72" s="25">
        <v>29770</v>
      </c>
      <c r="J72" s="25"/>
      <c r="K72" s="94"/>
      <c r="L72" s="30">
        <v>30433</v>
      </c>
      <c r="M72" s="25">
        <v>30433</v>
      </c>
      <c r="N72" s="25"/>
      <c r="O72" s="94"/>
      <c r="P72" s="284"/>
      <c r="Q72" s="75"/>
    </row>
    <row r="73" spans="1:17" s="8" customFormat="1" x14ac:dyDescent="0.3">
      <c r="A73" s="170"/>
      <c r="B73" s="37"/>
      <c r="C73" s="60" t="s">
        <v>235</v>
      </c>
      <c r="D73" s="30">
        <v>11549</v>
      </c>
      <c r="E73" s="25">
        <v>11549</v>
      </c>
      <c r="F73" s="25"/>
      <c r="G73" s="94"/>
      <c r="H73" s="30">
        <v>11549</v>
      </c>
      <c r="I73" s="25">
        <v>11549</v>
      </c>
      <c r="J73" s="25"/>
      <c r="K73" s="94"/>
      <c r="L73" s="30">
        <v>15920</v>
      </c>
      <c r="M73" s="25">
        <v>15920</v>
      </c>
      <c r="N73" s="25"/>
      <c r="O73" s="94"/>
      <c r="P73" s="284"/>
      <c r="Q73" s="287"/>
    </row>
    <row r="74" spans="1:17" s="8" customFormat="1" x14ac:dyDescent="0.3">
      <c r="A74" s="170"/>
      <c r="B74" s="37"/>
      <c r="C74" s="56" t="s">
        <v>236</v>
      </c>
      <c r="D74" s="79">
        <v>16346</v>
      </c>
      <c r="E74" s="25">
        <v>16346</v>
      </c>
      <c r="F74" s="25"/>
      <c r="G74" s="100"/>
      <c r="H74" s="79">
        <v>16346</v>
      </c>
      <c r="I74" s="25">
        <v>16346</v>
      </c>
      <c r="J74" s="25"/>
      <c r="K74" s="100"/>
      <c r="L74" s="79">
        <v>14414</v>
      </c>
      <c r="M74" s="25">
        <v>14414</v>
      </c>
      <c r="N74" s="25"/>
      <c r="O74" s="94"/>
      <c r="P74" s="5"/>
      <c r="Q74" s="75"/>
    </row>
    <row r="75" spans="1:17" s="8" customFormat="1" x14ac:dyDescent="0.3">
      <c r="A75" s="170"/>
      <c r="B75" s="37"/>
      <c r="C75" s="56" t="s">
        <v>237</v>
      </c>
      <c r="D75" s="79">
        <v>3386</v>
      </c>
      <c r="E75" s="25"/>
      <c r="F75" s="25">
        <v>3386</v>
      </c>
      <c r="G75" s="100"/>
      <c r="H75" s="79">
        <v>3386</v>
      </c>
      <c r="I75" s="25"/>
      <c r="J75" s="25">
        <v>3386</v>
      </c>
      <c r="K75" s="100"/>
      <c r="L75" s="79">
        <v>3402</v>
      </c>
      <c r="M75" s="25"/>
      <c r="N75" s="25">
        <v>3402</v>
      </c>
      <c r="O75" s="94"/>
      <c r="P75" s="5"/>
      <c r="Q75" s="75"/>
    </row>
    <row r="76" spans="1:17" s="8" customFormat="1" x14ac:dyDescent="0.3">
      <c r="A76" s="170"/>
      <c r="B76" s="37"/>
      <c r="C76" s="56" t="s">
        <v>238</v>
      </c>
      <c r="D76" s="79">
        <v>2361</v>
      </c>
      <c r="E76" s="25">
        <v>2361</v>
      </c>
      <c r="F76" s="25"/>
      <c r="G76" s="100"/>
      <c r="H76" s="79">
        <v>2361</v>
      </c>
      <c r="I76" s="25">
        <v>2361</v>
      </c>
      <c r="J76" s="25"/>
      <c r="K76" s="100"/>
      <c r="L76" s="79">
        <v>587</v>
      </c>
      <c r="M76" s="25">
        <v>587</v>
      </c>
      <c r="N76" s="25"/>
      <c r="O76" s="94"/>
      <c r="P76" s="5"/>
      <c r="Q76" s="75"/>
    </row>
    <row r="77" spans="1:17" s="8" customFormat="1" ht="28.2" x14ac:dyDescent="0.3">
      <c r="A77" s="170"/>
      <c r="B77" s="37"/>
      <c r="C77" s="56" t="s">
        <v>239</v>
      </c>
      <c r="D77" s="79">
        <v>285</v>
      </c>
      <c r="E77" s="25">
        <v>285</v>
      </c>
      <c r="F77" s="25"/>
      <c r="G77" s="100"/>
      <c r="H77" s="79">
        <v>285</v>
      </c>
      <c r="I77" s="25">
        <v>285</v>
      </c>
      <c r="J77" s="25"/>
      <c r="K77" s="100"/>
      <c r="L77" s="79">
        <v>420</v>
      </c>
      <c r="M77" s="25">
        <v>420</v>
      </c>
      <c r="N77" s="25"/>
      <c r="O77" s="94"/>
      <c r="P77" s="5"/>
      <c r="Q77" s="75"/>
    </row>
    <row r="78" spans="1:17" s="8" customFormat="1" ht="28.2" x14ac:dyDescent="0.3">
      <c r="A78" s="170"/>
      <c r="B78" s="37"/>
      <c r="C78" s="56" t="s">
        <v>240</v>
      </c>
      <c r="D78" s="79">
        <v>1400</v>
      </c>
      <c r="E78" s="25">
        <v>1400</v>
      </c>
      <c r="F78" s="25"/>
      <c r="G78" s="100"/>
      <c r="H78" s="79">
        <v>1400</v>
      </c>
      <c r="I78" s="25">
        <v>1400</v>
      </c>
      <c r="J78" s="25"/>
      <c r="K78" s="100"/>
      <c r="L78" s="79">
        <v>1557</v>
      </c>
      <c r="M78" s="25">
        <v>1557</v>
      </c>
      <c r="N78" s="25"/>
      <c r="O78" s="94"/>
      <c r="P78" s="284"/>
      <c r="Q78" s="287"/>
    </row>
    <row r="79" spans="1:17" s="8" customFormat="1" ht="42" x14ac:dyDescent="0.3">
      <c r="A79" s="170"/>
      <c r="B79" s="37"/>
      <c r="C79" s="56" t="s">
        <v>241</v>
      </c>
      <c r="D79" s="79">
        <v>1193</v>
      </c>
      <c r="E79" s="25">
        <v>1193</v>
      </c>
      <c r="F79" s="25"/>
      <c r="G79" s="100"/>
      <c r="H79" s="79">
        <v>1193</v>
      </c>
      <c r="I79" s="25">
        <v>1193</v>
      </c>
      <c r="J79" s="25"/>
      <c r="K79" s="100"/>
      <c r="L79" s="79">
        <v>1031</v>
      </c>
      <c r="M79" s="25">
        <v>1031</v>
      </c>
      <c r="N79" s="25"/>
      <c r="O79" s="94"/>
      <c r="P79" s="284"/>
      <c r="Q79" s="287"/>
    </row>
    <row r="80" spans="1:17" s="8" customFormat="1" ht="42" x14ac:dyDescent="0.3">
      <c r="A80" s="170"/>
      <c r="B80" s="37"/>
      <c r="C80" s="56" t="s">
        <v>242</v>
      </c>
      <c r="D80" s="79">
        <v>1325</v>
      </c>
      <c r="E80" s="25">
        <v>1325</v>
      </c>
      <c r="F80" s="25"/>
      <c r="G80" s="100"/>
      <c r="H80" s="79">
        <v>1325</v>
      </c>
      <c r="I80" s="25">
        <v>1325</v>
      </c>
      <c r="J80" s="25"/>
      <c r="K80" s="100"/>
      <c r="L80" s="79">
        <v>1640</v>
      </c>
      <c r="M80" s="25">
        <v>1640</v>
      </c>
      <c r="N80" s="25"/>
      <c r="O80" s="94"/>
      <c r="P80" s="284"/>
      <c r="Q80" s="287"/>
    </row>
    <row r="81" spans="1:17" s="8" customFormat="1" x14ac:dyDescent="0.3">
      <c r="A81" s="170"/>
      <c r="B81" s="37"/>
      <c r="C81" s="56" t="s">
        <v>243</v>
      </c>
      <c r="D81" s="79">
        <v>4244</v>
      </c>
      <c r="E81" s="25">
        <v>4244</v>
      </c>
      <c r="F81" s="25"/>
      <c r="G81" s="100"/>
      <c r="H81" s="79">
        <v>4244</v>
      </c>
      <c r="I81" s="25">
        <v>4244</v>
      </c>
      <c r="J81" s="25"/>
      <c r="K81" s="100"/>
      <c r="L81" s="79">
        <v>2556</v>
      </c>
      <c r="M81" s="25">
        <v>2556</v>
      </c>
      <c r="N81" s="25"/>
      <c r="O81" s="94"/>
      <c r="P81" s="5"/>
      <c r="Q81" s="75"/>
    </row>
    <row r="82" spans="1:17" s="8" customFormat="1" x14ac:dyDescent="0.3">
      <c r="A82" s="170"/>
      <c r="B82" s="37"/>
      <c r="C82" s="56" t="s">
        <v>563</v>
      </c>
      <c r="D82" s="79"/>
      <c r="E82" s="25"/>
      <c r="F82" s="25"/>
      <c r="G82" s="100"/>
      <c r="H82" s="79">
        <v>6368</v>
      </c>
      <c r="I82" s="25"/>
      <c r="J82" s="25">
        <v>6368</v>
      </c>
      <c r="K82" s="100"/>
      <c r="L82" s="79">
        <v>6288</v>
      </c>
      <c r="M82" s="25"/>
      <c r="N82" s="25">
        <v>6288</v>
      </c>
      <c r="O82" s="94"/>
      <c r="P82" s="5"/>
      <c r="Q82" s="75"/>
    </row>
    <row r="83" spans="1:17" s="8" customFormat="1" x14ac:dyDescent="0.3">
      <c r="A83" s="170"/>
      <c r="B83" s="37"/>
      <c r="C83" s="56" t="s">
        <v>564</v>
      </c>
      <c r="D83" s="79"/>
      <c r="E83" s="25"/>
      <c r="F83" s="25"/>
      <c r="G83" s="100"/>
      <c r="H83" s="79">
        <v>4184</v>
      </c>
      <c r="I83" s="25">
        <v>4184</v>
      </c>
      <c r="J83" s="25"/>
      <c r="K83" s="100"/>
      <c r="L83" s="79">
        <v>2646</v>
      </c>
      <c r="M83" s="25">
        <v>2646</v>
      </c>
      <c r="N83" s="25"/>
      <c r="O83" s="94"/>
      <c r="P83" s="284"/>
      <c r="Q83" s="288"/>
    </row>
    <row r="84" spans="1:17" s="8" customFormat="1" ht="28.2" x14ac:dyDescent="0.3">
      <c r="A84" s="170"/>
      <c r="B84" s="37"/>
      <c r="C84" s="40" t="s">
        <v>620</v>
      </c>
      <c r="D84" s="79"/>
      <c r="E84" s="25"/>
      <c r="F84" s="25"/>
      <c r="G84" s="100"/>
      <c r="H84" s="79">
        <v>16518</v>
      </c>
      <c r="I84" s="25">
        <v>16518</v>
      </c>
      <c r="J84" s="25"/>
      <c r="K84" s="100"/>
      <c r="L84" s="79">
        <v>11350</v>
      </c>
      <c r="M84" s="25">
        <v>11350</v>
      </c>
      <c r="N84" s="25"/>
      <c r="O84" s="94"/>
      <c r="P84" s="5"/>
      <c r="Q84" s="288"/>
    </row>
    <row r="85" spans="1:17" s="8" customFormat="1" ht="28.2" x14ac:dyDescent="0.3">
      <c r="A85" s="170"/>
      <c r="B85" s="37"/>
      <c r="C85" s="40" t="s">
        <v>621</v>
      </c>
      <c r="D85" s="79"/>
      <c r="E85" s="25"/>
      <c r="F85" s="25"/>
      <c r="G85" s="100"/>
      <c r="H85" s="79">
        <v>25466</v>
      </c>
      <c r="I85" s="25">
        <v>25466</v>
      </c>
      <c r="J85" s="25"/>
      <c r="K85" s="100"/>
      <c r="L85" s="79">
        <v>8427</v>
      </c>
      <c r="M85" s="25">
        <v>8427</v>
      </c>
      <c r="N85" s="25"/>
      <c r="O85" s="94"/>
      <c r="P85" s="5"/>
      <c r="Q85" s="75"/>
    </row>
    <row r="86" spans="1:17" s="8" customFormat="1" x14ac:dyDescent="0.3">
      <c r="A86" s="170"/>
      <c r="B86" s="37"/>
      <c r="C86" s="56" t="s">
        <v>1907</v>
      </c>
      <c r="D86" s="79"/>
      <c r="E86" s="25"/>
      <c r="F86" s="25"/>
      <c r="G86" s="100"/>
      <c r="H86" s="79"/>
      <c r="I86" s="25"/>
      <c r="J86" s="25"/>
      <c r="K86" s="100"/>
      <c r="L86" s="79">
        <v>931</v>
      </c>
      <c r="M86" s="25">
        <v>931</v>
      </c>
      <c r="N86" s="25"/>
      <c r="O86" s="94"/>
      <c r="P86" s="5"/>
      <c r="Q86" s="75"/>
    </row>
    <row r="87" spans="1:17" s="8" customFormat="1" x14ac:dyDescent="0.3">
      <c r="A87" s="170"/>
      <c r="B87" s="37"/>
      <c r="C87" s="56"/>
      <c r="D87" s="79"/>
      <c r="E87" s="25"/>
      <c r="F87" s="25"/>
      <c r="G87" s="100"/>
      <c r="H87" s="79"/>
      <c r="I87" s="25"/>
      <c r="J87" s="25"/>
      <c r="K87" s="100"/>
      <c r="L87" s="79"/>
      <c r="M87" s="25"/>
      <c r="N87" s="25"/>
      <c r="O87" s="94"/>
      <c r="P87" s="5"/>
      <c r="Q87" s="75"/>
    </row>
    <row r="88" spans="1:17" s="8" customFormat="1" x14ac:dyDescent="0.3">
      <c r="A88" s="170"/>
      <c r="B88" s="37"/>
      <c r="C88" s="76" t="s">
        <v>41</v>
      </c>
      <c r="D88" s="83">
        <f>SUM(D71:D81)</f>
        <v>87261</v>
      </c>
      <c r="E88" s="39">
        <f>SUM(E71:E81)</f>
        <v>68473</v>
      </c>
      <c r="F88" s="39">
        <f>SUM(F71:F81)</f>
        <v>18788</v>
      </c>
      <c r="G88" s="107">
        <f>SUM(G71:G81)</f>
        <v>0</v>
      </c>
      <c r="H88" s="83">
        <f t="shared" ref="H88:K88" si="27">SUM(H71:H87)</f>
        <v>139797</v>
      </c>
      <c r="I88" s="39">
        <f t="shared" si="27"/>
        <v>114641</v>
      </c>
      <c r="J88" s="39">
        <f t="shared" si="27"/>
        <v>25156</v>
      </c>
      <c r="K88" s="107">
        <f t="shared" si="27"/>
        <v>0</v>
      </c>
      <c r="L88" s="83">
        <f t="shared" ref="L88:O88" si="28">SUM(L71:L87)</f>
        <v>115968</v>
      </c>
      <c r="M88" s="39">
        <f t="shared" si="28"/>
        <v>91912</v>
      </c>
      <c r="N88" s="39">
        <f t="shared" si="28"/>
        <v>24056</v>
      </c>
      <c r="O88" s="177">
        <f t="shared" si="28"/>
        <v>0</v>
      </c>
      <c r="P88" s="5"/>
      <c r="Q88" s="75"/>
    </row>
    <row r="89" spans="1:17" s="8" customFormat="1" x14ac:dyDescent="0.3">
      <c r="A89" s="170"/>
      <c r="B89" s="37"/>
      <c r="C89" s="76"/>
      <c r="D89" s="176"/>
      <c r="E89" s="39"/>
      <c r="F89" s="39"/>
      <c r="G89" s="177"/>
      <c r="H89" s="176"/>
      <c r="I89" s="39"/>
      <c r="J89" s="39"/>
      <c r="K89" s="177"/>
      <c r="L89" s="176"/>
      <c r="M89" s="39"/>
      <c r="N89" s="39"/>
      <c r="O89" s="177"/>
      <c r="P89" s="5"/>
      <c r="Q89" s="75"/>
    </row>
    <row r="90" spans="1:17" s="8" customFormat="1" x14ac:dyDescent="0.3">
      <c r="A90" s="170"/>
      <c r="B90" s="37" t="s">
        <v>15</v>
      </c>
      <c r="C90" s="60" t="s">
        <v>63</v>
      </c>
      <c r="D90" s="176"/>
      <c r="E90" s="39"/>
      <c r="F90" s="39"/>
      <c r="G90" s="177"/>
      <c r="H90" s="176"/>
      <c r="I90" s="39"/>
      <c r="J90" s="39"/>
      <c r="K90" s="177"/>
      <c r="L90" s="176"/>
      <c r="M90" s="39"/>
      <c r="N90" s="39"/>
      <c r="O90" s="177"/>
      <c r="P90" s="5"/>
      <c r="Q90" s="75"/>
    </row>
    <row r="91" spans="1:17" s="17" customFormat="1" x14ac:dyDescent="0.3">
      <c r="A91" s="171"/>
      <c r="B91" s="172"/>
      <c r="C91" s="60" t="s">
        <v>233</v>
      </c>
      <c r="D91" s="79">
        <v>1502</v>
      </c>
      <c r="E91" s="25"/>
      <c r="F91" s="25">
        <v>1502</v>
      </c>
      <c r="G91" s="94"/>
      <c r="H91" s="79">
        <v>1502</v>
      </c>
      <c r="I91" s="25"/>
      <c r="J91" s="25">
        <v>1502</v>
      </c>
      <c r="K91" s="94"/>
      <c r="L91" s="79">
        <v>1411</v>
      </c>
      <c r="M91" s="25"/>
      <c r="N91" s="25">
        <v>1411</v>
      </c>
      <c r="O91" s="94"/>
      <c r="P91" s="5"/>
      <c r="Q91" s="75"/>
    </row>
    <row r="92" spans="1:17" s="8" customFormat="1" x14ac:dyDescent="0.3">
      <c r="A92" s="170"/>
      <c r="B92" s="37"/>
      <c r="C92" s="60" t="s">
        <v>234</v>
      </c>
      <c r="D92" s="79">
        <v>5556</v>
      </c>
      <c r="E92" s="25">
        <v>5556</v>
      </c>
      <c r="F92" s="25"/>
      <c r="G92" s="94"/>
      <c r="H92" s="79">
        <v>5556</v>
      </c>
      <c r="I92" s="25">
        <v>5556</v>
      </c>
      <c r="J92" s="25"/>
      <c r="K92" s="94"/>
      <c r="L92" s="79">
        <v>5714</v>
      </c>
      <c r="M92" s="25">
        <v>5714</v>
      </c>
      <c r="N92" s="25"/>
      <c r="O92" s="94"/>
      <c r="P92" s="284"/>
      <c r="Q92" s="75"/>
    </row>
    <row r="93" spans="1:17" s="8" customFormat="1" x14ac:dyDescent="0.3">
      <c r="A93" s="170"/>
      <c r="B93" s="37"/>
      <c r="C93" s="60" t="s">
        <v>235</v>
      </c>
      <c r="D93" s="79">
        <v>2592</v>
      </c>
      <c r="E93" s="25">
        <v>2592</v>
      </c>
      <c r="F93" s="25"/>
      <c r="G93" s="94"/>
      <c r="H93" s="79">
        <v>2592</v>
      </c>
      <c r="I93" s="25">
        <v>2592</v>
      </c>
      <c r="J93" s="25"/>
      <c r="K93" s="94"/>
      <c r="L93" s="79">
        <v>7133</v>
      </c>
      <c r="M93" s="25">
        <v>7133</v>
      </c>
      <c r="N93" s="25"/>
      <c r="O93" s="94"/>
      <c r="P93" s="5"/>
      <c r="Q93" s="287"/>
    </row>
    <row r="94" spans="1:17" s="8" customFormat="1" x14ac:dyDescent="0.3">
      <c r="A94" s="170"/>
      <c r="B94" s="37"/>
      <c r="C94" s="56" t="s">
        <v>236</v>
      </c>
      <c r="D94" s="79">
        <v>3250</v>
      </c>
      <c r="E94" s="25">
        <v>3250</v>
      </c>
      <c r="F94" s="25"/>
      <c r="G94" s="94"/>
      <c r="H94" s="79">
        <v>3250</v>
      </c>
      <c r="I94" s="25">
        <v>3250</v>
      </c>
      <c r="J94" s="25"/>
      <c r="K94" s="94"/>
      <c r="L94" s="79">
        <v>2879</v>
      </c>
      <c r="M94" s="25">
        <v>2879</v>
      </c>
      <c r="N94" s="25"/>
      <c r="O94" s="94"/>
      <c r="P94" s="5"/>
      <c r="Q94" s="75"/>
    </row>
    <row r="95" spans="1:17" s="8" customFormat="1" x14ac:dyDescent="0.3">
      <c r="A95" s="170"/>
      <c r="B95" s="37"/>
      <c r="C95" s="56" t="s">
        <v>237</v>
      </c>
      <c r="D95" s="79">
        <v>496</v>
      </c>
      <c r="E95" s="25"/>
      <c r="F95" s="25">
        <v>496</v>
      </c>
      <c r="G95" s="94"/>
      <c r="H95" s="79">
        <v>496</v>
      </c>
      <c r="I95" s="25"/>
      <c r="J95" s="25">
        <v>496</v>
      </c>
      <c r="K95" s="94"/>
      <c r="L95" s="79">
        <v>595</v>
      </c>
      <c r="M95" s="25"/>
      <c r="N95" s="25">
        <v>595</v>
      </c>
      <c r="O95" s="94"/>
      <c r="P95" s="5"/>
      <c r="Q95" s="75"/>
    </row>
    <row r="96" spans="1:17" s="8" customFormat="1" x14ac:dyDescent="0.3">
      <c r="A96" s="170"/>
      <c r="B96" s="37"/>
      <c r="C96" s="56" t="s">
        <v>238</v>
      </c>
      <c r="D96" s="79">
        <v>472</v>
      </c>
      <c r="E96" s="25">
        <v>472</v>
      </c>
      <c r="F96" s="25"/>
      <c r="G96" s="100"/>
      <c r="H96" s="79">
        <v>472</v>
      </c>
      <c r="I96" s="25">
        <v>472</v>
      </c>
      <c r="J96" s="25"/>
      <c r="K96" s="100"/>
      <c r="L96" s="79">
        <v>112</v>
      </c>
      <c r="M96" s="25">
        <v>112</v>
      </c>
      <c r="N96" s="25"/>
      <c r="O96" s="94"/>
      <c r="P96" s="5"/>
      <c r="Q96" s="75"/>
    </row>
    <row r="97" spans="1:17" s="8" customFormat="1" ht="28.2" x14ac:dyDescent="0.3">
      <c r="A97" s="170"/>
      <c r="B97" s="37"/>
      <c r="C97" s="56" t="s">
        <v>239</v>
      </c>
      <c r="D97" s="79">
        <v>57</v>
      </c>
      <c r="E97" s="25">
        <v>57</v>
      </c>
      <c r="F97" s="25"/>
      <c r="G97" s="100"/>
      <c r="H97" s="79">
        <v>57</v>
      </c>
      <c r="I97" s="25">
        <v>57</v>
      </c>
      <c r="J97" s="25"/>
      <c r="K97" s="100"/>
      <c r="L97" s="79">
        <v>0</v>
      </c>
      <c r="M97" s="25">
        <v>0</v>
      </c>
      <c r="N97" s="25"/>
      <c r="O97" s="94"/>
      <c r="P97" s="5"/>
      <c r="Q97" s="75"/>
    </row>
    <row r="98" spans="1:17" s="8" customFormat="1" ht="28.2" x14ac:dyDescent="0.3">
      <c r="A98" s="170"/>
      <c r="B98" s="37"/>
      <c r="C98" s="56" t="s">
        <v>240</v>
      </c>
      <c r="D98" s="79">
        <v>378</v>
      </c>
      <c r="E98" s="25">
        <v>378</v>
      </c>
      <c r="F98" s="25"/>
      <c r="G98" s="100"/>
      <c r="H98" s="79">
        <v>378</v>
      </c>
      <c r="I98" s="25">
        <v>378</v>
      </c>
      <c r="J98" s="25"/>
      <c r="K98" s="100"/>
      <c r="L98" s="79">
        <v>238</v>
      </c>
      <c r="M98" s="25">
        <v>238</v>
      </c>
      <c r="N98" s="25"/>
      <c r="O98" s="94"/>
      <c r="P98" s="284"/>
      <c r="Q98" s="75"/>
    </row>
    <row r="99" spans="1:17" s="8" customFormat="1" ht="42" x14ac:dyDescent="0.3">
      <c r="A99" s="170"/>
      <c r="B99" s="37"/>
      <c r="C99" s="56" t="s">
        <v>241</v>
      </c>
      <c r="D99" s="79">
        <v>322</v>
      </c>
      <c r="E99" s="25">
        <v>322</v>
      </c>
      <c r="F99" s="25"/>
      <c r="G99" s="100"/>
      <c r="H99" s="79">
        <v>322</v>
      </c>
      <c r="I99" s="25">
        <v>322</v>
      </c>
      <c r="J99" s="25"/>
      <c r="K99" s="100"/>
      <c r="L99" s="79">
        <v>355</v>
      </c>
      <c r="M99" s="25">
        <v>355</v>
      </c>
      <c r="N99" s="25"/>
      <c r="O99" s="94"/>
      <c r="P99" s="5"/>
      <c r="Q99" s="75"/>
    </row>
    <row r="100" spans="1:17" s="8" customFormat="1" ht="42" x14ac:dyDescent="0.3">
      <c r="A100" s="170"/>
      <c r="B100" s="37"/>
      <c r="C100" s="56" t="s">
        <v>242</v>
      </c>
      <c r="D100" s="79">
        <v>358</v>
      </c>
      <c r="E100" s="25">
        <v>358</v>
      </c>
      <c r="F100" s="25"/>
      <c r="G100" s="100"/>
      <c r="H100" s="79">
        <v>358</v>
      </c>
      <c r="I100" s="25">
        <v>358</v>
      </c>
      <c r="J100" s="25"/>
      <c r="K100" s="100"/>
      <c r="L100" s="79">
        <v>551</v>
      </c>
      <c r="M100" s="25">
        <v>551</v>
      </c>
      <c r="N100" s="25"/>
      <c r="O100" s="94"/>
      <c r="P100" s="5"/>
      <c r="Q100" s="75"/>
    </row>
    <row r="101" spans="1:17" s="8" customFormat="1" x14ac:dyDescent="0.3">
      <c r="A101" s="170"/>
      <c r="B101" s="37"/>
      <c r="C101" s="56" t="s">
        <v>243</v>
      </c>
      <c r="D101" s="79">
        <v>828</v>
      </c>
      <c r="E101" s="25">
        <v>828</v>
      </c>
      <c r="F101" s="25"/>
      <c r="G101" s="100"/>
      <c r="H101" s="79">
        <v>828</v>
      </c>
      <c r="I101" s="25">
        <v>828</v>
      </c>
      <c r="J101" s="25"/>
      <c r="K101" s="100"/>
      <c r="L101" s="79">
        <v>498</v>
      </c>
      <c r="M101" s="25">
        <v>498</v>
      </c>
      <c r="N101" s="25"/>
      <c r="O101" s="94"/>
      <c r="P101" s="5"/>
      <c r="Q101" s="75"/>
    </row>
    <row r="102" spans="1:17" s="8" customFormat="1" x14ac:dyDescent="0.3">
      <c r="A102" s="170"/>
      <c r="B102" s="37"/>
      <c r="C102" s="56" t="s">
        <v>563</v>
      </c>
      <c r="D102" s="79"/>
      <c r="E102" s="25"/>
      <c r="F102" s="25"/>
      <c r="G102" s="100"/>
      <c r="H102" s="79">
        <v>1388</v>
      </c>
      <c r="I102" s="25"/>
      <c r="J102" s="25">
        <v>1388</v>
      </c>
      <c r="K102" s="100"/>
      <c r="L102" s="79">
        <v>1221</v>
      </c>
      <c r="M102" s="25"/>
      <c r="N102" s="25">
        <v>1221</v>
      </c>
      <c r="O102" s="94"/>
      <c r="P102" s="5"/>
      <c r="Q102" s="75"/>
    </row>
    <row r="103" spans="1:17" s="8" customFormat="1" x14ac:dyDescent="0.3">
      <c r="A103" s="170"/>
      <c r="B103" s="37"/>
      <c r="C103" s="56" t="s">
        <v>564</v>
      </c>
      <c r="D103" s="79"/>
      <c r="E103" s="25"/>
      <c r="F103" s="25"/>
      <c r="G103" s="100"/>
      <c r="H103" s="79">
        <v>816</v>
      </c>
      <c r="I103" s="25">
        <v>816</v>
      </c>
      <c r="J103" s="25"/>
      <c r="K103" s="100"/>
      <c r="L103" s="79">
        <v>471</v>
      </c>
      <c r="M103" s="25">
        <v>471</v>
      </c>
      <c r="N103" s="25"/>
      <c r="O103" s="94"/>
      <c r="P103" s="5"/>
      <c r="Q103" s="288"/>
    </row>
    <row r="104" spans="1:17" s="8" customFormat="1" ht="28.2" x14ac:dyDescent="0.3">
      <c r="A104" s="170"/>
      <c r="B104" s="37"/>
      <c r="C104" s="40" t="s">
        <v>620</v>
      </c>
      <c r="D104" s="79"/>
      <c r="E104" s="25"/>
      <c r="F104" s="25"/>
      <c r="G104" s="100"/>
      <c r="H104" s="79">
        <v>2699</v>
      </c>
      <c r="I104" s="25">
        <v>2699</v>
      </c>
      <c r="J104" s="25"/>
      <c r="K104" s="100"/>
      <c r="L104" s="79">
        <v>1999</v>
      </c>
      <c r="M104" s="25">
        <v>1999</v>
      </c>
      <c r="N104" s="25"/>
      <c r="O104" s="94"/>
      <c r="P104" s="5"/>
      <c r="Q104" s="288"/>
    </row>
    <row r="105" spans="1:17" s="8" customFormat="1" ht="28.2" x14ac:dyDescent="0.3">
      <c r="A105" s="170"/>
      <c r="B105" s="37"/>
      <c r="C105" s="40" t="s">
        <v>621</v>
      </c>
      <c r="D105" s="79"/>
      <c r="E105" s="25"/>
      <c r="F105" s="25"/>
      <c r="G105" s="100"/>
      <c r="H105" s="79">
        <v>2163</v>
      </c>
      <c r="I105" s="25">
        <v>2163</v>
      </c>
      <c r="J105" s="25"/>
      <c r="K105" s="100"/>
      <c r="L105" s="79">
        <v>1656</v>
      </c>
      <c r="M105" s="25">
        <v>1656</v>
      </c>
      <c r="N105" s="25"/>
      <c r="O105" s="94"/>
      <c r="P105" s="5"/>
      <c r="Q105" s="75"/>
    </row>
    <row r="106" spans="1:17" s="8" customFormat="1" x14ac:dyDescent="0.3">
      <c r="A106" s="170"/>
      <c r="B106" s="37"/>
      <c r="C106" s="56" t="s">
        <v>1907</v>
      </c>
      <c r="D106" s="79"/>
      <c r="E106" s="25"/>
      <c r="F106" s="25"/>
      <c r="G106" s="100"/>
      <c r="H106" s="79"/>
      <c r="I106" s="25"/>
      <c r="J106" s="25"/>
      <c r="K106" s="100"/>
      <c r="L106" s="79">
        <v>212</v>
      </c>
      <c r="M106" s="25">
        <v>212</v>
      </c>
      <c r="N106" s="25"/>
      <c r="O106" s="94"/>
      <c r="P106" s="5"/>
      <c r="Q106" s="75"/>
    </row>
    <row r="107" spans="1:17" s="8" customFormat="1" x14ac:dyDescent="0.3">
      <c r="A107" s="170"/>
      <c r="B107" s="37"/>
      <c r="C107" s="56"/>
      <c r="D107" s="79"/>
      <c r="E107" s="25"/>
      <c r="F107" s="25"/>
      <c r="G107" s="100"/>
      <c r="H107" s="79"/>
      <c r="I107" s="25"/>
      <c r="J107" s="25"/>
      <c r="K107" s="100"/>
      <c r="L107" s="79"/>
      <c r="M107" s="25"/>
      <c r="N107" s="25"/>
      <c r="O107" s="94"/>
      <c r="P107" s="5"/>
      <c r="Q107" s="75"/>
    </row>
    <row r="108" spans="1:17" s="8" customFormat="1" x14ac:dyDescent="0.3">
      <c r="A108" s="170"/>
      <c r="B108" s="37"/>
      <c r="C108" s="76" t="s">
        <v>42</v>
      </c>
      <c r="D108" s="83">
        <f>SUM(D91:D101)</f>
        <v>15811</v>
      </c>
      <c r="E108" s="39">
        <f>SUM(E91:E101)</f>
        <v>13813</v>
      </c>
      <c r="F108" s="39">
        <f>SUM(F91:F101)</f>
        <v>1998</v>
      </c>
      <c r="G108" s="107">
        <f>SUM(G91:G101)</f>
        <v>0</v>
      </c>
      <c r="H108" s="83">
        <f t="shared" ref="H108:K108" si="29">SUM(H91:H107)</f>
        <v>22877</v>
      </c>
      <c r="I108" s="39">
        <f t="shared" si="29"/>
        <v>19491</v>
      </c>
      <c r="J108" s="39">
        <f t="shared" si="29"/>
        <v>3386</v>
      </c>
      <c r="K108" s="107">
        <f t="shared" si="29"/>
        <v>0</v>
      </c>
      <c r="L108" s="83">
        <f t="shared" ref="L108:O108" si="30">SUM(L91:L107)</f>
        <v>25045</v>
      </c>
      <c r="M108" s="39">
        <f t="shared" si="30"/>
        <v>21818</v>
      </c>
      <c r="N108" s="39">
        <f t="shared" si="30"/>
        <v>3227</v>
      </c>
      <c r="O108" s="177">
        <f t="shared" si="30"/>
        <v>0</v>
      </c>
      <c r="P108" s="5"/>
      <c r="Q108" s="75"/>
    </row>
    <row r="109" spans="1:17" s="8" customFormat="1" x14ac:dyDescent="0.3">
      <c r="A109" s="170"/>
      <c r="B109" s="37"/>
      <c r="C109" s="76"/>
      <c r="D109" s="36"/>
      <c r="E109" s="66"/>
      <c r="F109" s="66"/>
      <c r="G109" s="99"/>
      <c r="H109" s="36"/>
      <c r="I109" s="66"/>
      <c r="J109" s="66"/>
      <c r="K109" s="99"/>
      <c r="L109" s="36"/>
      <c r="M109" s="66"/>
      <c r="N109" s="66"/>
      <c r="O109" s="99"/>
      <c r="P109" s="5"/>
      <c r="Q109" s="75"/>
    </row>
    <row r="110" spans="1:17" s="8" customFormat="1" x14ac:dyDescent="0.3">
      <c r="A110" s="170"/>
      <c r="B110" s="37" t="s">
        <v>16</v>
      </c>
      <c r="C110" s="60" t="s">
        <v>31</v>
      </c>
      <c r="D110" s="176"/>
      <c r="E110" s="39"/>
      <c r="F110" s="39"/>
      <c r="G110" s="177"/>
      <c r="H110" s="176"/>
      <c r="I110" s="39"/>
      <c r="J110" s="39"/>
      <c r="K110" s="177"/>
      <c r="L110" s="176"/>
      <c r="M110" s="39"/>
      <c r="N110" s="39"/>
      <c r="O110" s="177"/>
      <c r="P110" s="5"/>
      <c r="Q110" s="75"/>
    </row>
    <row r="111" spans="1:17" s="8" customFormat="1" x14ac:dyDescent="0.3">
      <c r="A111" s="170"/>
      <c r="B111" s="26"/>
      <c r="C111" s="60" t="s">
        <v>37</v>
      </c>
      <c r="D111" s="30">
        <v>2000</v>
      </c>
      <c r="E111" s="25"/>
      <c r="F111" s="25">
        <v>2000</v>
      </c>
      <c r="G111" s="94"/>
      <c r="H111" s="30">
        <v>2000</v>
      </c>
      <c r="I111" s="25"/>
      <c r="J111" s="25">
        <v>2000</v>
      </c>
      <c r="K111" s="94"/>
      <c r="L111" s="30">
        <v>1748</v>
      </c>
      <c r="M111" s="25"/>
      <c r="N111" s="25">
        <v>1748</v>
      </c>
      <c r="O111" s="94"/>
      <c r="P111" s="5"/>
      <c r="Q111" s="75"/>
    </row>
    <row r="112" spans="1:17" s="8" customFormat="1" x14ac:dyDescent="0.3">
      <c r="A112" s="170"/>
      <c r="B112" s="37"/>
      <c r="C112" s="60" t="s">
        <v>110</v>
      </c>
      <c r="D112" s="30">
        <v>2400</v>
      </c>
      <c r="E112" s="25">
        <v>2400</v>
      </c>
      <c r="F112" s="25"/>
      <c r="G112" s="94"/>
      <c r="H112" s="30">
        <v>2400</v>
      </c>
      <c r="I112" s="25">
        <v>2400</v>
      </c>
      <c r="J112" s="25"/>
      <c r="K112" s="94"/>
      <c r="L112" s="30">
        <v>1825</v>
      </c>
      <c r="M112" s="25">
        <v>1825</v>
      </c>
      <c r="N112" s="25"/>
      <c r="O112" s="94"/>
      <c r="P112" s="5"/>
      <c r="Q112" s="75"/>
    </row>
    <row r="113" spans="1:17" s="8" customFormat="1" x14ac:dyDescent="0.3">
      <c r="A113" s="170"/>
      <c r="B113" s="37"/>
      <c r="C113" s="60" t="s">
        <v>244</v>
      </c>
      <c r="D113" s="30">
        <v>1400</v>
      </c>
      <c r="E113" s="25">
        <v>1400</v>
      </c>
      <c r="F113" s="25"/>
      <c r="G113" s="94"/>
      <c r="H113" s="30">
        <v>1400</v>
      </c>
      <c r="I113" s="25">
        <v>1400</v>
      </c>
      <c r="J113" s="25"/>
      <c r="K113" s="94"/>
      <c r="L113" s="30">
        <v>1027</v>
      </c>
      <c r="M113" s="25">
        <v>1027</v>
      </c>
      <c r="N113" s="25"/>
      <c r="O113" s="94"/>
      <c r="P113" s="5"/>
      <c r="Q113" s="75"/>
    </row>
    <row r="114" spans="1:17" s="8" customFormat="1" x14ac:dyDescent="0.3">
      <c r="A114" s="170"/>
      <c r="B114" s="37"/>
      <c r="C114" s="60" t="s">
        <v>245</v>
      </c>
      <c r="D114" s="30">
        <v>2300</v>
      </c>
      <c r="E114" s="25">
        <v>2300</v>
      </c>
      <c r="F114" s="25"/>
      <c r="G114" s="94"/>
      <c r="H114" s="30">
        <v>2300</v>
      </c>
      <c r="I114" s="25">
        <v>2300</v>
      </c>
      <c r="J114" s="25"/>
      <c r="K114" s="94"/>
      <c r="L114" s="30">
        <v>2037</v>
      </c>
      <c r="M114" s="25">
        <v>2037</v>
      </c>
      <c r="N114" s="25"/>
      <c r="O114" s="94"/>
      <c r="P114" s="5"/>
      <c r="Q114" s="75"/>
    </row>
    <row r="115" spans="1:17" s="8" customFormat="1" x14ac:dyDescent="0.3">
      <c r="A115" s="170"/>
      <c r="B115" s="37"/>
      <c r="C115" s="60" t="s">
        <v>246</v>
      </c>
      <c r="D115" s="30">
        <v>30000</v>
      </c>
      <c r="E115" s="25">
        <v>30000</v>
      </c>
      <c r="F115" s="25"/>
      <c r="G115" s="94"/>
      <c r="H115" s="30">
        <v>46000</v>
      </c>
      <c r="I115" s="25">
        <v>46000</v>
      </c>
      <c r="J115" s="25"/>
      <c r="K115" s="94"/>
      <c r="L115" s="30">
        <v>40493</v>
      </c>
      <c r="M115" s="25">
        <v>40493</v>
      </c>
      <c r="N115" s="25"/>
      <c r="O115" s="94"/>
      <c r="P115" s="284"/>
      <c r="Q115" s="75"/>
    </row>
    <row r="116" spans="1:17" s="8" customFormat="1" x14ac:dyDescent="0.3">
      <c r="A116" s="170"/>
      <c r="B116" s="37"/>
      <c r="C116" s="60" t="s">
        <v>247</v>
      </c>
      <c r="D116" s="30">
        <v>2000</v>
      </c>
      <c r="E116" s="25">
        <v>2000</v>
      </c>
      <c r="F116" s="25"/>
      <c r="G116" s="94"/>
      <c r="H116" s="30">
        <v>0</v>
      </c>
      <c r="I116" s="25">
        <v>0</v>
      </c>
      <c r="J116" s="25"/>
      <c r="K116" s="94"/>
      <c r="L116" s="30">
        <v>0</v>
      </c>
      <c r="M116" s="25">
        <v>0</v>
      </c>
      <c r="N116" s="25"/>
      <c r="O116" s="94"/>
      <c r="P116" s="5"/>
      <c r="Q116" s="75"/>
    </row>
    <row r="117" spans="1:17" s="8" customFormat="1" x14ac:dyDescent="0.3">
      <c r="A117" s="170"/>
      <c r="B117" s="37"/>
      <c r="C117" s="60" t="s">
        <v>248</v>
      </c>
      <c r="D117" s="30">
        <v>25000</v>
      </c>
      <c r="E117" s="25">
        <v>25000</v>
      </c>
      <c r="F117" s="25"/>
      <c r="G117" s="94"/>
      <c r="H117" s="30">
        <v>35000</v>
      </c>
      <c r="I117" s="25">
        <v>35000</v>
      </c>
      <c r="J117" s="25"/>
      <c r="K117" s="94"/>
      <c r="L117" s="30">
        <v>28232</v>
      </c>
      <c r="M117" s="25">
        <v>28232</v>
      </c>
      <c r="N117" s="25"/>
      <c r="O117" s="94"/>
      <c r="P117" s="5"/>
      <c r="Q117" s="75"/>
    </row>
    <row r="118" spans="1:17" s="8" customFormat="1" x14ac:dyDescent="0.3">
      <c r="A118" s="170"/>
      <c r="B118" s="37"/>
      <c r="C118" s="60" t="s">
        <v>249</v>
      </c>
      <c r="D118" s="30">
        <v>4000</v>
      </c>
      <c r="E118" s="25">
        <v>4000</v>
      </c>
      <c r="F118" s="25"/>
      <c r="G118" s="94"/>
      <c r="H118" s="30">
        <v>4000</v>
      </c>
      <c r="I118" s="25">
        <v>4000</v>
      </c>
      <c r="J118" s="25"/>
      <c r="K118" s="94"/>
      <c r="L118" s="30">
        <v>0</v>
      </c>
      <c r="M118" s="25">
        <v>0</v>
      </c>
      <c r="N118" s="25"/>
      <c r="O118" s="94"/>
      <c r="P118" s="5"/>
      <c r="Q118" s="75"/>
    </row>
    <row r="119" spans="1:17" s="8" customFormat="1" x14ac:dyDescent="0.3">
      <c r="A119" s="170"/>
      <c r="B119" s="37"/>
      <c r="C119" s="60" t="s">
        <v>250</v>
      </c>
      <c r="D119" s="30">
        <v>6000</v>
      </c>
      <c r="E119" s="25">
        <v>6000</v>
      </c>
      <c r="F119" s="25"/>
      <c r="G119" s="94"/>
      <c r="H119" s="30">
        <v>6000</v>
      </c>
      <c r="I119" s="25">
        <v>6000</v>
      </c>
      <c r="J119" s="25"/>
      <c r="K119" s="94"/>
      <c r="L119" s="30">
        <v>5239</v>
      </c>
      <c r="M119" s="25">
        <v>5239</v>
      </c>
      <c r="N119" s="25"/>
      <c r="O119" s="94"/>
      <c r="P119" s="5"/>
      <c r="Q119" s="75"/>
    </row>
    <row r="120" spans="1:17" s="8" customFormat="1" x14ac:dyDescent="0.3">
      <c r="A120" s="170"/>
      <c r="B120" s="37"/>
      <c r="C120" s="60" t="s">
        <v>251</v>
      </c>
      <c r="D120" s="30">
        <v>25000</v>
      </c>
      <c r="E120" s="25">
        <v>25000</v>
      </c>
      <c r="F120" s="25"/>
      <c r="G120" s="94"/>
      <c r="H120" s="30">
        <v>30000</v>
      </c>
      <c r="I120" s="25">
        <v>30000</v>
      </c>
      <c r="J120" s="25"/>
      <c r="K120" s="94"/>
      <c r="L120" s="30">
        <v>26693</v>
      </c>
      <c r="M120" s="25">
        <v>26693</v>
      </c>
      <c r="N120" s="25"/>
      <c r="O120" s="94"/>
      <c r="P120" s="284"/>
      <c r="Q120" s="75"/>
    </row>
    <row r="121" spans="1:17" s="8" customFormat="1" x14ac:dyDescent="0.3">
      <c r="A121" s="170"/>
      <c r="B121" s="37"/>
      <c r="C121" s="60" t="s">
        <v>252</v>
      </c>
      <c r="D121" s="30"/>
      <c r="E121" s="25"/>
      <c r="F121" s="25"/>
      <c r="G121" s="94"/>
      <c r="H121" s="30"/>
      <c r="I121" s="25"/>
      <c r="J121" s="25"/>
      <c r="K121" s="94"/>
      <c r="L121" s="30"/>
      <c r="M121" s="25"/>
      <c r="N121" s="25"/>
      <c r="O121" s="94"/>
      <c r="P121" s="5"/>
      <c r="Q121" s="75"/>
    </row>
    <row r="122" spans="1:17" s="8" customFormat="1" ht="28.2" x14ac:dyDescent="0.3">
      <c r="A122" s="170"/>
      <c r="B122" s="37"/>
      <c r="C122" s="56" t="s">
        <v>253</v>
      </c>
      <c r="D122" s="30">
        <v>78000</v>
      </c>
      <c r="E122" s="25">
        <v>78000</v>
      </c>
      <c r="F122" s="25"/>
      <c r="G122" s="94"/>
      <c r="H122" s="30">
        <v>78000</v>
      </c>
      <c r="I122" s="25">
        <v>78000</v>
      </c>
      <c r="J122" s="25"/>
      <c r="K122" s="94"/>
      <c r="L122" s="30">
        <v>52705</v>
      </c>
      <c r="M122" s="25">
        <v>52705</v>
      </c>
      <c r="N122" s="25"/>
      <c r="O122" s="94"/>
      <c r="P122" s="284"/>
      <c r="Q122" s="75"/>
    </row>
    <row r="123" spans="1:17" s="8" customFormat="1" ht="28.2" x14ac:dyDescent="0.3">
      <c r="A123" s="170"/>
      <c r="B123" s="37"/>
      <c r="C123" s="56" t="s">
        <v>254</v>
      </c>
      <c r="D123" s="30">
        <v>12000</v>
      </c>
      <c r="E123" s="25">
        <v>12000</v>
      </c>
      <c r="F123" s="25"/>
      <c r="G123" s="94"/>
      <c r="H123" s="30">
        <v>12000</v>
      </c>
      <c r="I123" s="25">
        <v>12000</v>
      </c>
      <c r="J123" s="25"/>
      <c r="K123" s="94"/>
      <c r="L123" s="30">
        <v>27682</v>
      </c>
      <c r="M123" s="25">
        <v>27682</v>
      </c>
      <c r="N123" s="25"/>
      <c r="O123" s="94"/>
      <c r="P123" s="5"/>
      <c r="Q123" s="75"/>
    </row>
    <row r="124" spans="1:17" s="8" customFormat="1" x14ac:dyDescent="0.3">
      <c r="A124" s="170"/>
      <c r="B124" s="37"/>
      <c r="C124" s="60" t="s">
        <v>255</v>
      </c>
      <c r="D124" s="30">
        <v>35000</v>
      </c>
      <c r="E124" s="25">
        <v>35000</v>
      </c>
      <c r="F124" s="25"/>
      <c r="G124" s="94"/>
      <c r="H124" s="30">
        <v>41000</v>
      </c>
      <c r="I124" s="25">
        <v>41000</v>
      </c>
      <c r="J124" s="25"/>
      <c r="K124" s="94"/>
      <c r="L124" s="30">
        <v>33113</v>
      </c>
      <c r="M124" s="25">
        <v>33113</v>
      </c>
      <c r="N124" s="25"/>
      <c r="O124" s="94"/>
      <c r="P124" s="5"/>
      <c r="Q124" s="75"/>
    </row>
    <row r="125" spans="1:17" s="8" customFormat="1" ht="28.2" x14ac:dyDescent="0.3">
      <c r="A125" s="170"/>
      <c r="B125" s="37"/>
      <c r="C125" s="56" t="s">
        <v>256</v>
      </c>
      <c r="D125" s="30"/>
      <c r="E125" s="25"/>
      <c r="F125" s="25"/>
      <c r="G125" s="94"/>
      <c r="H125" s="30"/>
      <c r="I125" s="25"/>
      <c r="J125" s="25"/>
      <c r="K125" s="94"/>
      <c r="L125" s="30"/>
      <c r="M125" s="25"/>
      <c r="N125" s="25"/>
      <c r="O125" s="94"/>
      <c r="P125" s="5"/>
      <c r="Q125" s="75"/>
    </row>
    <row r="126" spans="1:17" s="8" customFormat="1" x14ac:dyDescent="0.3">
      <c r="A126" s="170"/>
      <c r="B126" s="37"/>
      <c r="C126" s="60" t="s">
        <v>257</v>
      </c>
      <c r="D126" s="30">
        <v>1500</v>
      </c>
      <c r="E126" s="25">
        <v>1500</v>
      </c>
      <c r="F126" s="25"/>
      <c r="G126" s="94"/>
      <c r="H126" s="30">
        <v>1500</v>
      </c>
      <c r="I126" s="25">
        <v>1500</v>
      </c>
      <c r="J126" s="25"/>
      <c r="K126" s="94"/>
      <c r="L126" s="30">
        <v>2888</v>
      </c>
      <c r="M126" s="25">
        <v>2888</v>
      </c>
      <c r="N126" s="25"/>
      <c r="O126" s="94"/>
      <c r="P126" s="284"/>
      <c r="Q126" s="75"/>
    </row>
    <row r="127" spans="1:17" s="8" customFormat="1" x14ac:dyDescent="0.3">
      <c r="A127" s="170"/>
      <c r="B127" s="37"/>
      <c r="C127" s="60" t="s">
        <v>258</v>
      </c>
      <c r="D127" s="30">
        <v>2000</v>
      </c>
      <c r="E127" s="25">
        <v>2000</v>
      </c>
      <c r="F127" s="25"/>
      <c r="G127" s="94"/>
      <c r="H127" s="30">
        <v>2000</v>
      </c>
      <c r="I127" s="25">
        <v>2000</v>
      </c>
      <c r="J127" s="25"/>
      <c r="K127" s="94"/>
      <c r="L127" s="30">
        <v>1290</v>
      </c>
      <c r="M127" s="25">
        <v>1290</v>
      </c>
      <c r="N127" s="25"/>
      <c r="O127" s="94"/>
      <c r="P127" s="5"/>
      <c r="Q127" s="75"/>
    </row>
    <row r="128" spans="1:17" s="8" customFormat="1" x14ac:dyDescent="0.3">
      <c r="A128" s="170"/>
      <c r="B128" s="37"/>
      <c r="C128" s="60" t="s">
        <v>259</v>
      </c>
      <c r="D128" s="30">
        <v>3000</v>
      </c>
      <c r="E128" s="25">
        <v>3000</v>
      </c>
      <c r="F128" s="25"/>
      <c r="G128" s="94"/>
      <c r="H128" s="30">
        <v>3000</v>
      </c>
      <c r="I128" s="25">
        <v>3000</v>
      </c>
      <c r="J128" s="25"/>
      <c r="K128" s="94"/>
      <c r="L128" s="30">
        <v>1488</v>
      </c>
      <c r="M128" s="25">
        <v>1488</v>
      </c>
      <c r="N128" s="25"/>
      <c r="O128" s="94"/>
      <c r="P128" s="282"/>
      <c r="Q128" s="75"/>
    </row>
    <row r="129" spans="1:17" s="8" customFormat="1" x14ac:dyDescent="0.3">
      <c r="A129" s="170"/>
      <c r="B129" s="37"/>
      <c r="C129" s="60" t="s">
        <v>260</v>
      </c>
      <c r="D129" s="30">
        <v>7085</v>
      </c>
      <c r="E129" s="25">
        <v>7085</v>
      </c>
      <c r="F129" s="25"/>
      <c r="G129" s="94"/>
      <c r="H129" s="30">
        <v>7085</v>
      </c>
      <c r="I129" s="25">
        <v>7085</v>
      </c>
      <c r="J129" s="25"/>
      <c r="K129" s="94"/>
      <c r="L129" s="30">
        <v>5371</v>
      </c>
      <c r="M129" s="25">
        <v>5371</v>
      </c>
      <c r="N129" s="25"/>
      <c r="O129" s="94"/>
      <c r="P129" s="5"/>
      <c r="Q129" s="75"/>
    </row>
    <row r="130" spans="1:17" s="8" customFormat="1" x14ac:dyDescent="0.3">
      <c r="A130" s="170"/>
      <c r="B130" s="37"/>
      <c r="C130" s="60" t="s">
        <v>261</v>
      </c>
      <c r="D130" s="30">
        <v>300</v>
      </c>
      <c r="E130" s="25">
        <v>300</v>
      </c>
      <c r="F130" s="25"/>
      <c r="G130" s="94"/>
      <c r="H130" s="30">
        <v>300</v>
      </c>
      <c r="I130" s="25">
        <v>300</v>
      </c>
      <c r="J130" s="25"/>
      <c r="K130" s="94"/>
      <c r="L130" s="30">
        <v>202</v>
      </c>
      <c r="M130" s="25">
        <v>202</v>
      </c>
      <c r="N130" s="25"/>
      <c r="O130" s="94"/>
      <c r="P130" s="5"/>
      <c r="Q130" s="75"/>
    </row>
    <row r="131" spans="1:17" s="8" customFormat="1" x14ac:dyDescent="0.3">
      <c r="A131" s="170"/>
      <c r="B131" s="37"/>
      <c r="C131" s="60" t="s">
        <v>423</v>
      </c>
      <c r="D131" s="30">
        <v>54880</v>
      </c>
      <c r="E131" s="25">
        <v>54880</v>
      </c>
      <c r="F131" s="25"/>
      <c r="G131" s="94"/>
      <c r="H131" s="30">
        <v>54880</v>
      </c>
      <c r="I131" s="25">
        <v>54880</v>
      </c>
      <c r="J131" s="25"/>
      <c r="K131" s="94"/>
      <c r="L131" s="30">
        <v>41513</v>
      </c>
      <c r="M131" s="25">
        <v>41513</v>
      </c>
      <c r="N131" s="25"/>
      <c r="O131" s="94"/>
      <c r="P131" s="5"/>
      <c r="Q131" s="75"/>
    </row>
    <row r="132" spans="1:17" s="8" customFormat="1" x14ac:dyDescent="0.3">
      <c r="A132" s="170"/>
      <c r="B132" s="37"/>
      <c r="C132" s="60" t="s">
        <v>262</v>
      </c>
      <c r="D132" s="30">
        <v>500</v>
      </c>
      <c r="E132" s="25">
        <v>500</v>
      </c>
      <c r="F132" s="25"/>
      <c r="G132" s="94"/>
      <c r="H132" s="30">
        <v>500</v>
      </c>
      <c r="I132" s="25">
        <v>500</v>
      </c>
      <c r="J132" s="25"/>
      <c r="K132" s="94"/>
      <c r="L132" s="30">
        <v>0</v>
      </c>
      <c r="M132" s="25">
        <v>0</v>
      </c>
      <c r="N132" s="25"/>
      <c r="O132" s="94"/>
      <c r="P132" s="5"/>
      <c r="Q132" s="75"/>
    </row>
    <row r="133" spans="1:17" s="8" customFormat="1" x14ac:dyDescent="0.3">
      <c r="A133" s="170"/>
      <c r="B133" s="37"/>
      <c r="C133" s="60" t="s">
        <v>263</v>
      </c>
      <c r="D133" s="30">
        <v>500</v>
      </c>
      <c r="E133" s="25">
        <v>500</v>
      </c>
      <c r="F133" s="25"/>
      <c r="G133" s="94"/>
      <c r="H133" s="30">
        <v>500</v>
      </c>
      <c r="I133" s="25">
        <v>500</v>
      </c>
      <c r="J133" s="25"/>
      <c r="K133" s="94"/>
      <c r="L133" s="30">
        <v>8</v>
      </c>
      <c r="M133" s="25">
        <v>8</v>
      </c>
      <c r="N133" s="25"/>
      <c r="O133" s="94"/>
      <c r="P133" s="5"/>
      <c r="Q133" s="75"/>
    </row>
    <row r="134" spans="1:17" s="8" customFormat="1" x14ac:dyDescent="0.3">
      <c r="A134" s="170"/>
      <c r="B134" s="37"/>
      <c r="C134" s="60" t="s">
        <v>264</v>
      </c>
      <c r="D134" s="30">
        <v>2000</v>
      </c>
      <c r="E134" s="25">
        <v>2000</v>
      </c>
      <c r="F134" s="25"/>
      <c r="G134" s="94"/>
      <c r="H134" s="30">
        <v>2000</v>
      </c>
      <c r="I134" s="25">
        <v>2000</v>
      </c>
      <c r="J134" s="25"/>
      <c r="K134" s="94"/>
      <c r="L134" s="30">
        <v>1189</v>
      </c>
      <c r="M134" s="25">
        <v>1189</v>
      </c>
      <c r="N134" s="25"/>
      <c r="O134" s="94"/>
      <c r="P134" s="284"/>
      <c r="Q134" s="75"/>
    </row>
    <row r="135" spans="1:17" s="8" customFormat="1" x14ac:dyDescent="0.3">
      <c r="A135" s="170"/>
      <c r="B135" s="37"/>
      <c r="C135" s="60" t="s">
        <v>265</v>
      </c>
      <c r="D135" s="30"/>
      <c r="E135" s="25"/>
      <c r="F135" s="25"/>
      <c r="G135" s="94"/>
      <c r="H135" s="30"/>
      <c r="I135" s="25"/>
      <c r="J135" s="25"/>
      <c r="K135" s="94"/>
      <c r="L135" s="30"/>
      <c r="M135" s="25"/>
      <c r="N135" s="25"/>
      <c r="O135" s="94"/>
      <c r="P135" s="5"/>
      <c r="Q135" s="75"/>
    </row>
    <row r="136" spans="1:17" s="8" customFormat="1" x14ac:dyDescent="0.3">
      <c r="A136" s="170"/>
      <c r="B136" s="37"/>
      <c r="C136" s="60" t="s">
        <v>266</v>
      </c>
      <c r="D136" s="30">
        <v>4000</v>
      </c>
      <c r="E136" s="25">
        <v>4000</v>
      </c>
      <c r="F136" s="25"/>
      <c r="G136" s="94"/>
      <c r="H136" s="30">
        <v>4000</v>
      </c>
      <c r="I136" s="25">
        <v>4000</v>
      </c>
      <c r="J136" s="25"/>
      <c r="K136" s="94"/>
      <c r="L136" s="30">
        <v>3084</v>
      </c>
      <c r="M136" s="25">
        <v>3084</v>
      </c>
      <c r="N136" s="25"/>
      <c r="O136" s="94"/>
      <c r="P136" s="5"/>
      <c r="Q136" s="75"/>
    </row>
    <row r="137" spans="1:17" s="8" customFormat="1" x14ac:dyDescent="0.3">
      <c r="A137" s="170"/>
      <c r="B137" s="37"/>
      <c r="C137" s="60" t="s">
        <v>267</v>
      </c>
      <c r="D137" s="30">
        <v>5000</v>
      </c>
      <c r="E137" s="25">
        <v>5000</v>
      </c>
      <c r="F137" s="25"/>
      <c r="G137" s="94"/>
      <c r="H137" s="30">
        <v>5000</v>
      </c>
      <c r="I137" s="25">
        <v>5000</v>
      </c>
      <c r="J137" s="25"/>
      <c r="K137" s="94"/>
      <c r="L137" s="30">
        <v>2844</v>
      </c>
      <c r="M137" s="25">
        <v>2844</v>
      </c>
      <c r="N137" s="25"/>
      <c r="O137" s="94"/>
      <c r="P137" s="5"/>
      <c r="Q137" s="75"/>
    </row>
    <row r="138" spans="1:17" s="8" customFormat="1" ht="18.75" customHeight="1" x14ac:dyDescent="0.3">
      <c r="A138" s="170"/>
      <c r="B138" s="37"/>
      <c r="C138" s="60" t="s">
        <v>268</v>
      </c>
      <c r="D138" s="30">
        <v>3000</v>
      </c>
      <c r="E138" s="25">
        <v>3000</v>
      </c>
      <c r="F138" s="25"/>
      <c r="G138" s="94"/>
      <c r="H138" s="30">
        <v>3000</v>
      </c>
      <c r="I138" s="25">
        <v>3000</v>
      </c>
      <c r="J138" s="25"/>
      <c r="K138" s="94"/>
      <c r="L138" s="30">
        <v>1583</v>
      </c>
      <c r="M138" s="25">
        <v>1583</v>
      </c>
      <c r="N138" s="25"/>
      <c r="O138" s="94"/>
      <c r="P138" s="5"/>
      <c r="Q138" s="75"/>
    </row>
    <row r="139" spans="1:17" s="8" customFormat="1" x14ac:dyDescent="0.3">
      <c r="A139" s="170"/>
      <c r="B139" s="37"/>
      <c r="C139" s="56" t="s">
        <v>269</v>
      </c>
      <c r="D139" s="74">
        <v>250</v>
      </c>
      <c r="E139" s="48"/>
      <c r="F139" s="48">
        <v>250</v>
      </c>
      <c r="G139" s="101"/>
      <c r="H139" s="74">
        <v>250</v>
      </c>
      <c r="I139" s="48"/>
      <c r="J139" s="48">
        <v>250</v>
      </c>
      <c r="K139" s="101"/>
      <c r="L139" s="74">
        <v>66</v>
      </c>
      <c r="M139" s="48"/>
      <c r="N139" s="48">
        <v>66</v>
      </c>
      <c r="O139" s="101"/>
      <c r="P139" s="5"/>
      <c r="Q139" s="75"/>
    </row>
    <row r="140" spans="1:17" s="8" customFormat="1" ht="16.5" customHeight="1" x14ac:dyDescent="0.3">
      <c r="A140" s="170"/>
      <c r="B140" s="37"/>
      <c r="C140" s="56" t="s">
        <v>270</v>
      </c>
      <c r="D140" s="74">
        <v>9500</v>
      </c>
      <c r="E140" s="48"/>
      <c r="F140" s="48">
        <v>9500</v>
      </c>
      <c r="G140" s="101"/>
      <c r="H140" s="74">
        <v>9500</v>
      </c>
      <c r="I140" s="48"/>
      <c r="J140" s="48">
        <v>9500</v>
      </c>
      <c r="K140" s="101"/>
      <c r="L140" s="74">
        <v>5012</v>
      </c>
      <c r="M140" s="48"/>
      <c r="N140" s="48">
        <v>5012</v>
      </c>
      <c r="O140" s="101"/>
      <c r="P140" s="5"/>
      <c r="Q140" s="75"/>
    </row>
    <row r="141" spans="1:17" s="8" customFormat="1" ht="18.75" customHeight="1" x14ac:dyDescent="0.3">
      <c r="A141" s="170"/>
      <c r="B141" s="37"/>
      <c r="C141" s="56" t="s">
        <v>271</v>
      </c>
      <c r="D141" s="74">
        <v>10000</v>
      </c>
      <c r="E141" s="48"/>
      <c r="F141" s="48">
        <v>10000</v>
      </c>
      <c r="G141" s="101"/>
      <c r="H141" s="74">
        <v>28000</v>
      </c>
      <c r="I141" s="48"/>
      <c r="J141" s="48">
        <v>28000</v>
      </c>
      <c r="K141" s="101"/>
      <c r="L141" s="74">
        <v>26429</v>
      </c>
      <c r="M141" s="48"/>
      <c r="N141" s="48">
        <v>26429</v>
      </c>
      <c r="O141" s="101"/>
      <c r="P141" s="283"/>
      <c r="Q141" s="75"/>
    </row>
    <row r="142" spans="1:17" s="8" customFormat="1" x14ac:dyDescent="0.3">
      <c r="A142" s="170"/>
      <c r="B142" s="37"/>
      <c r="C142" s="56" t="s">
        <v>272</v>
      </c>
      <c r="D142" s="74">
        <v>1500</v>
      </c>
      <c r="E142" s="48"/>
      <c r="F142" s="48">
        <v>1500</v>
      </c>
      <c r="G142" s="101"/>
      <c r="H142" s="74">
        <v>1500</v>
      </c>
      <c r="I142" s="48"/>
      <c r="J142" s="48">
        <v>1500</v>
      </c>
      <c r="K142" s="101"/>
      <c r="L142" s="74">
        <v>1149</v>
      </c>
      <c r="M142" s="48"/>
      <c r="N142" s="48">
        <v>1149</v>
      </c>
      <c r="O142" s="101"/>
      <c r="P142" s="5"/>
      <c r="Q142" s="75"/>
    </row>
    <row r="143" spans="1:17" s="8" customFormat="1" x14ac:dyDescent="0.3">
      <c r="A143" s="170"/>
      <c r="B143" s="37"/>
      <c r="C143" s="56" t="s">
        <v>273</v>
      </c>
      <c r="D143" s="74">
        <v>25000</v>
      </c>
      <c r="E143" s="48">
        <v>25000</v>
      </c>
      <c r="F143" s="48"/>
      <c r="G143" s="101"/>
      <c r="H143" s="74">
        <v>25000</v>
      </c>
      <c r="I143" s="48">
        <v>25000</v>
      </c>
      <c r="J143" s="48"/>
      <c r="K143" s="101"/>
      <c r="L143" s="74">
        <v>21816</v>
      </c>
      <c r="M143" s="48">
        <v>21816</v>
      </c>
      <c r="N143" s="48"/>
      <c r="O143" s="101"/>
      <c r="P143" s="284"/>
      <c r="Q143" s="75"/>
    </row>
    <row r="144" spans="1:17" s="8" customFormat="1" x14ac:dyDescent="0.3">
      <c r="A144" s="170"/>
      <c r="B144" s="37"/>
      <c r="C144" s="56" t="s">
        <v>274</v>
      </c>
      <c r="D144" s="74">
        <v>55000</v>
      </c>
      <c r="E144" s="48"/>
      <c r="F144" s="48">
        <v>55000</v>
      </c>
      <c r="G144" s="101"/>
      <c r="H144" s="74">
        <v>56200</v>
      </c>
      <c r="I144" s="48"/>
      <c r="J144" s="48">
        <v>56200</v>
      </c>
      <c r="K144" s="101"/>
      <c r="L144" s="74">
        <v>56168</v>
      </c>
      <c r="M144" s="48"/>
      <c r="N144" s="48">
        <v>56168</v>
      </c>
      <c r="O144" s="101"/>
      <c r="P144" s="5"/>
      <c r="Q144" s="75"/>
    </row>
    <row r="145" spans="1:17" s="8" customFormat="1" x14ac:dyDescent="0.3">
      <c r="A145" s="170"/>
      <c r="B145" s="37"/>
      <c r="C145" s="56" t="s">
        <v>275</v>
      </c>
      <c r="D145" s="74">
        <v>31000</v>
      </c>
      <c r="E145" s="48"/>
      <c r="F145" s="48">
        <v>31000</v>
      </c>
      <c r="G145" s="101"/>
      <c r="H145" s="74">
        <v>31000</v>
      </c>
      <c r="I145" s="48"/>
      <c r="J145" s="48">
        <v>31000</v>
      </c>
      <c r="K145" s="101"/>
      <c r="L145" s="74">
        <v>31000</v>
      </c>
      <c r="M145" s="48"/>
      <c r="N145" s="48">
        <v>31000</v>
      </c>
      <c r="O145" s="101"/>
      <c r="P145" s="5"/>
      <c r="Q145" s="75"/>
    </row>
    <row r="146" spans="1:17" s="8" customFormat="1" x14ac:dyDescent="0.3">
      <c r="A146" s="170"/>
      <c r="B146" s="37"/>
      <c r="C146" s="56" t="s">
        <v>276</v>
      </c>
      <c r="D146" s="74">
        <v>6096</v>
      </c>
      <c r="E146" s="48">
        <v>6096</v>
      </c>
      <c r="F146" s="48"/>
      <c r="G146" s="101"/>
      <c r="H146" s="74">
        <v>6096</v>
      </c>
      <c r="I146" s="48">
        <v>6096</v>
      </c>
      <c r="J146" s="48"/>
      <c r="K146" s="101"/>
      <c r="L146" s="74">
        <v>3632</v>
      </c>
      <c r="M146" s="48">
        <v>3632</v>
      </c>
      <c r="N146" s="48"/>
      <c r="O146" s="101"/>
      <c r="P146" s="5"/>
      <c r="Q146" s="75"/>
    </row>
    <row r="147" spans="1:17" s="8" customFormat="1" ht="28.2" x14ac:dyDescent="0.3">
      <c r="A147" s="170"/>
      <c r="B147" s="37"/>
      <c r="C147" s="56" t="s">
        <v>277</v>
      </c>
      <c r="D147" s="30">
        <v>2000</v>
      </c>
      <c r="E147" s="25">
        <v>2000</v>
      </c>
      <c r="F147" s="25"/>
      <c r="G147" s="94"/>
      <c r="H147" s="30">
        <v>2000</v>
      </c>
      <c r="I147" s="25">
        <v>2000</v>
      </c>
      <c r="J147" s="25"/>
      <c r="K147" s="94"/>
      <c r="L147" s="30">
        <v>367</v>
      </c>
      <c r="M147" s="25">
        <v>367</v>
      </c>
      <c r="N147" s="25"/>
      <c r="O147" s="94"/>
      <c r="P147" s="5"/>
      <c r="Q147" s="75"/>
    </row>
    <row r="148" spans="1:17" s="8" customFormat="1" x14ac:dyDescent="0.3">
      <c r="A148" s="170"/>
      <c r="B148" s="37"/>
      <c r="C148" s="56" t="s">
        <v>278</v>
      </c>
      <c r="D148" s="80">
        <v>1120</v>
      </c>
      <c r="E148" s="48">
        <v>1120</v>
      </c>
      <c r="F148" s="48"/>
      <c r="G148" s="101"/>
      <c r="H148" s="80">
        <v>1120</v>
      </c>
      <c r="I148" s="48">
        <v>1120</v>
      </c>
      <c r="J148" s="48"/>
      <c r="K148" s="101"/>
      <c r="L148" s="80">
        <v>1417</v>
      </c>
      <c r="M148" s="48">
        <v>1417</v>
      </c>
      <c r="N148" s="48"/>
      <c r="O148" s="101"/>
      <c r="P148" s="5"/>
      <c r="Q148" s="75"/>
    </row>
    <row r="149" spans="1:17" s="8" customFormat="1" x14ac:dyDescent="0.3">
      <c r="A149" s="170"/>
      <c r="B149" s="37"/>
      <c r="C149" s="56" t="s">
        <v>279</v>
      </c>
      <c r="D149" s="80"/>
      <c r="E149" s="48"/>
      <c r="F149" s="48"/>
      <c r="G149" s="102"/>
      <c r="H149" s="80"/>
      <c r="I149" s="48"/>
      <c r="J149" s="48"/>
      <c r="K149" s="102"/>
      <c r="L149" s="80"/>
      <c r="M149" s="48"/>
      <c r="N149" s="48"/>
      <c r="O149" s="101"/>
      <c r="P149" s="5"/>
      <c r="Q149" s="75"/>
    </row>
    <row r="150" spans="1:17" s="8" customFormat="1" x14ac:dyDescent="0.3">
      <c r="A150" s="170"/>
      <c r="B150" s="37"/>
      <c r="C150" s="56" t="s">
        <v>280</v>
      </c>
      <c r="D150" s="80">
        <v>10000</v>
      </c>
      <c r="E150" s="48"/>
      <c r="F150" s="48">
        <v>10000</v>
      </c>
      <c r="G150" s="102"/>
      <c r="H150" s="80">
        <v>12500</v>
      </c>
      <c r="I150" s="48"/>
      <c r="J150" s="48">
        <v>12500</v>
      </c>
      <c r="K150" s="102"/>
      <c r="L150" s="80">
        <v>12316</v>
      </c>
      <c r="M150" s="48"/>
      <c r="N150" s="48">
        <v>12316</v>
      </c>
      <c r="O150" s="101"/>
      <c r="P150" s="5"/>
      <c r="Q150" s="75"/>
    </row>
    <row r="151" spans="1:17" s="8" customFormat="1" x14ac:dyDescent="0.3">
      <c r="A151" s="170"/>
      <c r="B151" s="37"/>
      <c r="C151" s="56" t="s">
        <v>281</v>
      </c>
      <c r="D151" s="80">
        <v>400</v>
      </c>
      <c r="E151" s="48"/>
      <c r="F151" s="48">
        <v>400</v>
      </c>
      <c r="G151" s="102"/>
      <c r="H151" s="80">
        <v>400</v>
      </c>
      <c r="I151" s="48"/>
      <c r="J151" s="48">
        <v>400</v>
      </c>
      <c r="K151" s="102"/>
      <c r="L151" s="80">
        <v>728</v>
      </c>
      <c r="M151" s="48"/>
      <c r="N151" s="48">
        <v>728</v>
      </c>
      <c r="O151" s="101"/>
      <c r="P151" s="5"/>
      <c r="Q151" s="75"/>
    </row>
    <row r="152" spans="1:17" s="8" customFormat="1" x14ac:dyDescent="0.3">
      <c r="A152" s="170"/>
      <c r="B152" s="37"/>
      <c r="C152" s="56" t="s">
        <v>282</v>
      </c>
      <c r="D152" s="80">
        <v>1000</v>
      </c>
      <c r="E152" s="48">
        <v>1000</v>
      </c>
      <c r="F152" s="48"/>
      <c r="G152" s="102"/>
      <c r="H152" s="80">
        <v>1000</v>
      </c>
      <c r="I152" s="48">
        <v>1000</v>
      </c>
      <c r="J152" s="48"/>
      <c r="K152" s="102"/>
      <c r="L152" s="80">
        <v>0</v>
      </c>
      <c r="M152" s="48">
        <v>0</v>
      </c>
      <c r="N152" s="48"/>
      <c r="O152" s="101"/>
      <c r="P152" s="5"/>
      <c r="Q152" s="75"/>
    </row>
    <row r="153" spans="1:17" s="8" customFormat="1" x14ac:dyDescent="0.3">
      <c r="A153" s="170"/>
      <c r="B153" s="37"/>
      <c r="C153" s="56" t="s">
        <v>283</v>
      </c>
      <c r="D153" s="80">
        <v>2000</v>
      </c>
      <c r="E153" s="48">
        <v>2000</v>
      </c>
      <c r="F153" s="48"/>
      <c r="G153" s="102"/>
      <c r="H153" s="80">
        <v>2900</v>
      </c>
      <c r="I153" s="48">
        <v>2900</v>
      </c>
      <c r="J153" s="48"/>
      <c r="K153" s="102"/>
      <c r="L153" s="80">
        <v>2643</v>
      </c>
      <c r="M153" s="48">
        <v>2643</v>
      </c>
      <c r="N153" s="48"/>
      <c r="O153" s="101"/>
      <c r="P153" s="5"/>
      <c r="Q153" s="75"/>
    </row>
    <row r="154" spans="1:17" s="8" customFormat="1" x14ac:dyDescent="0.3">
      <c r="A154" s="170"/>
      <c r="B154" s="37"/>
      <c r="C154" s="56" t="s">
        <v>284</v>
      </c>
      <c r="D154" s="80">
        <v>20000</v>
      </c>
      <c r="E154" s="48">
        <v>20000</v>
      </c>
      <c r="F154" s="48"/>
      <c r="G154" s="102"/>
      <c r="H154" s="80">
        <v>20000</v>
      </c>
      <c r="I154" s="48">
        <v>20000</v>
      </c>
      <c r="J154" s="48"/>
      <c r="K154" s="102"/>
      <c r="L154" s="80">
        <v>25495</v>
      </c>
      <c r="M154" s="48">
        <v>25495</v>
      </c>
      <c r="N154" s="48"/>
      <c r="O154" s="101"/>
      <c r="P154" s="5"/>
      <c r="Q154" s="75"/>
    </row>
    <row r="155" spans="1:17" s="8" customFormat="1" x14ac:dyDescent="0.3">
      <c r="A155" s="170"/>
      <c r="B155" s="37"/>
      <c r="C155" s="56" t="s">
        <v>285</v>
      </c>
      <c r="D155" s="80"/>
      <c r="E155" s="48"/>
      <c r="F155" s="48"/>
      <c r="G155" s="102"/>
      <c r="H155" s="80"/>
      <c r="I155" s="48"/>
      <c r="J155" s="48"/>
      <c r="K155" s="102"/>
      <c r="L155" s="80"/>
      <c r="M155" s="48"/>
      <c r="N155" s="48"/>
      <c r="O155" s="101"/>
      <c r="P155" s="5"/>
      <c r="Q155" s="75"/>
    </row>
    <row r="156" spans="1:17" s="8" customFormat="1" x14ac:dyDescent="0.3">
      <c r="A156" s="170"/>
      <c r="B156" s="37"/>
      <c r="C156" s="56" t="s">
        <v>286</v>
      </c>
      <c r="D156" s="80">
        <v>25000</v>
      </c>
      <c r="E156" s="48">
        <v>25000</v>
      </c>
      <c r="F156" s="48"/>
      <c r="G156" s="102"/>
      <c r="H156" s="80">
        <v>25000</v>
      </c>
      <c r="I156" s="48">
        <v>25000</v>
      </c>
      <c r="J156" s="48"/>
      <c r="K156" s="102"/>
      <c r="L156" s="80">
        <v>17361</v>
      </c>
      <c r="M156" s="48">
        <v>17361</v>
      </c>
      <c r="N156" s="48"/>
      <c r="O156" s="101"/>
      <c r="P156" s="284"/>
      <c r="Q156" s="75"/>
    </row>
    <row r="157" spans="1:17" s="8" customFormat="1" x14ac:dyDescent="0.3">
      <c r="A157" s="170"/>
      <c r="B157" s="37"/>
      <c r="C157" s="56" t="s">
        <v>287</v>
      </c>
      <c r="D157" s="80">
        <v>2000</v>
      </c>
      <c r="E157" s="48">
        <v>2000</v>
      </c>
      <c r="F157" s="48"/>
      <c r="G157" s="102"/>
      <c r="H157" s="80">
        <v>3500</v>
      </c>
      <c r="I157" s="48">
        <v>3500</v>
      </c>
      <c r="J157" s="48"/>
      <c r="K157" s="102"/>
      <c r="L157" s="80">
        <v>11</v>
      </c>
      <c r="M157" s="48">
        <v>11</v>
      </c>
      <c r="N157" s="48"/>
      <c r="O157" s="101"/>
      <c r="P157" s="5"/>
      <c r="Q157" s="75"/>
    </row>
    <row r="158" spans="1:17" s="8" customFormat="1" x14ac:dyDescent="0.3">
      <c r="A158" s="170"/>
      <c r="B158" s="37"/>
      <c r="C158" s="56" t="s">
        <v>288</v>
      </c>
      <c r="D158" s="80">
        <v>1000</v>
      </c>
      <c r="E158" s="48"/>
      <c r="F158" s="48">
        <v>1000</v>
      </c>
      <c r="G158" s="102"/>
      <c r="H158" s="80">
        <v>1000</v>
      </c>
      <c r="I158" s="48"/>
      <c r="J158" s="48">
        <v>1000</v>
      </c>
      <c r="K158" s="102"/>
      <c r="L158" s="80">
        <v>921</v>
      </c>
      <c r="M158" s="48"/>
      <c r="N158" s="48">
        <v>921</v>
      </c>
      <c r="O158" s="101"/>
      <c r="P158" s="5"/>
      <c r="Q158" s="75"/>
    </row>
    <row r="159" spans="1:17" s="8" customFormat="1" x14ac:dyDescent="0.3">
      <c r="A159" s="170"/>
      <c r="B159" s="37"/>
      <c r="C159" s="56" t="s">
        <v>289</v>
      </c>
      <c r="D159" s="80">
        <v>2000</v>
      </c>
      <c r="E159" s="48">
        <v>2000</v>
      </c>
      <c r="F159" s="48"/>
      <c r="G159" s="102"/>
      <c r="H159" s="80">
        <v>2000</v>
      </c>
      <c r="I159" s="48">
        <v>2000</v>
      </c>
      <c r="J159" s="48"/>
      <c r="K159" s="102"/>
      <c r="L159" s="80">
        <v>0</v>
      </c>
      <c r="M159" s="48">
        <v>0</v>
      </c>
      <c r="N159" s="48"/>
      <c r="O159" s="101"/>
      <c r="P159" s="5"/>
      <c r="Q159" s="75"/>
    </row>
    <row r="160" spans="1:17" s="8" customFormat="1" x14ac:dyDescent="0.3">
      <c r="A160" s="170"/>
      <c r="B160" s="37"/>
      <c r="C160" s="56" t="s">
        <v>290</v>
      </c>
      <c r="D160" s="80">
        <v>500</v>
      </c>
      <c r="E160" s="48"/>
      <c r="F160" s="48">
        <v>500</v>
      </c>
      <c r="G160" s="102"/>
      <c r="H160" s="80">
        <v>500</v>
      </c>
      <c r="I160" s="48"/>
      <c r="J160" s="48">
        <v>500</v>
      </c>
      <c r="K160" s="102"/>
      <c r="L160" s="80">
        <v>898</v>
      </c>
      <c r="M160" s="48"/>
      <c r="N160" s="48">
        <v>898</v>
      </c>
      <c r="O160" s="101"/>
      <c r="P160" s="5"/>
      <c r="Q160" s="75"/>
    </row>
    <row r="161" spans="1:17" s="8" customFormat="1" x14ac:dyDescent="0.3">
      <c r="A161" s="170"/>
      <c r="B161" s="37"/>
      <c r="C161" s="56" t="s">
        <v>291</v>
      </c>
      <c r="D161" s="80">
        <v>2000</v>
      </c>
      <c r="E161" s="48">
        <v>2000</v>
      </c>
      <c r="F161" s="48"/>
      <c r="G161" s="102"/>
      <c r="H161" s="80">
        <v>2000</v>
      </c>
      <c r="I161" s="48">
        <v>2000</v>
      </c>
      <c r="J161" s="48"/>
      <c r="K161" s="102"/>
      <c r="L161" s="80">
        <v>0</v>
      </c>
      <c r="M161" s="48">
        <v>0</v>
      </c>
      <c r="N161" s="48"/>
      <c r="O161" s="101"/>
      <c r="P161" s="5"/>
      <c r="Q161" s="75"/>
    </row>
    <row r="162" spans="1:17" s="8" customFormat="1" x14ac:dyDescent="0.3">
      <c r="A162" s="170"/>
      <c r="B162" s="37"/>
      <c r="C162" s="56" t="s">
        <v>292</v>
      </c>
      <c r="D162" s="80">
        <v>2500</v>
      </c>
      <c r="E162" s="48">
        <v>2500</v>
      </c>
      <c r="F162" s="48"/>
      <c r="G162" s="102"/>
      <c r="H162" s="80">
        <v>2500</v>
      </c>
      <c r="I162" s="48">
        <v>2500</v>
      </c>
      <c r="J162" s="48"/>
      <c r="K162" s="102"/>
      <c r="L162" s="80">
        <v>1692</v>
      </c>
      <c r="M162" s="48">
        <v>1692</v>
      </c>
      <c r="N162" s="48"/>
      <c r="O162" s="101"/>
      <c r="P162" s="5"/>
      <c r="Q162" s="75"/>
    </row>
    <row r="163" spans="1:17" s="8" customFormat="1" x14ac:dyDescent="0.3">
      <c r="A163" s="170"/>
      <c r="B163" s="37"/>
      <c r="C163" s="56" t="s">
        <v>293</v>
      </c>
      <c r="D163" s="80">
        <v>500</v>
      </c>
      <c r="E163" s="48">
        <v>500</v>
      </c>
      <c r="F163" s="48"/>
      <c r="G163" s="102"/>
      <c r="H163" s="80">
        <v>0</v>
      </c>
      <c r="I163" s="48">
        <v>0</v>
      </c>
      <c r="J163" s="48"/>
      <c r="K163" s="102"/>
      <c r="L163" s="80">
        <v>0</v>
      </c>
      <c r="M163" s="48">
        <v>0</v>
      </c>
      <c r="N163" s="48"/>
      <c r="O163" s="101"/>
      <c r="P163" s="5"/>
      <c r="Q163" s="75"/>
    </row>
    <row r="164" spans="1:17" s="8" customFormat="1" x14ac:dyDescent="0.3">
      <c r="A164" s="170"/>
      <c r="B164" s="37"/>
      <c r="C164" s="56" t="s">
        <v>294</v>
      </c>
      <c r="D164" s="80">
        <v>2000</v>
      </c>
      <c r="E164" s="48">
        <v>2000</v>
      </c>
      <c r="F164" s="48"/>
      <c r="G164" s="102"/>
      <c r="H164" s="80">
        <v>2000</v>
      </c>
      <c r="I164" s="48">
        <v>2000</v>
      </c>
      <c r="J164" s="48"/>
      <c r="K164" s="102"/>
      <c r="L164" s="80">
        <v>3470</v>
      </c>
      <c r="M164" s="48">
        <v>3470</v>
      </c>
      <c r="N164" s="48"/>
      <c r="O164" s="101"/>
      <c r="P164" s="5"/>
      <c r="Q164" s="75"/>
    </row>
    <row r="165" spans="1:17" s="8" customFormat="1" x14ac:dyDescent="0.3">
      <c r="A165" s="170"/>
      <c r="B165" s="37"/>
      <c r="C165" s="56" t="s">
        <v>295</v>
      </c>
      <c r="D165" s="80">
        <v>3000</v>
      </c>
      <c r="E165" s="48">
        <v>3000</v>
      </c>
      <c r="F165" s="48"/>
      <c r="G165" s="102"/>
      <c r="H165" s="80">
        <v>6000</v>
      </c>
      <c r="I165" s="48">
        <v>6000</v>
      </c>
      <c r="J165" s="48"/>
      <c r="K165" s="102"/>
      <c r="L165" s="80">
        <v>2550</v>
      </c>
      <c r="M165" s="48">
        <v>2550</v>
      </c>
      <c r="N165" s="48"/>
      <c r="O165" s="101"/>
      <c r="P165" s="5"/>
      <c r="Q165" s="75"/>
    </row>
    <row r="166" spans="1:17" s="8" customFormat="1" x14ac:dyDescent="0.3">
      <c r="A166" s="170"/>
      <c r="B166" s="37"/>
      <c r="C166" s="56" t="s">
        <v>296</v>
      </c>
      <c r="D166" s="80">
        <v>2200</v>
      </c>
      <c r="E166" s="48">
        <v>2200</v>
      </c>
      <c r="F166" s="48"/>
      <c r="G166" s="102"/>
      <c r="H166" s="80">
        <v>2200</v>
      </c>
      <c r="I166" s="48">
        <v>2200</v>
      </c>
      <c r="J166" s="48"/>
      <c r="K166" s="102"/>
      <c r="L166" s="80">
        <v>2193</v>
      </c>
      <c r="M166" s="48">
        <v>2193</v>
      </c>
      <c r="N166" s="48"/>
      <c r="O166" s="101"/>
      <c r="P166" s="5"/>
      <c r="Q166" s="75"/>
    </row>
    <row r="167" spans="1:17" s="8" customFormat="1" x14ac:dyDescent="0.3">
      <c r="A167" s="170"/>
      <c r="B167" s="37"/>
      <c r="C167" s="56" t="s">
        <v>297</v>
      </c>
      <c r="D167" s="80">
        <v>180</v>
      </c>
      <c r="E167" s="48">
        <v>180</v>
      </c>
      <c r="F167" s="48"/>
      <c r="G167" s="102"/>
      <c r="H167" s="80">
        <v>180</v>
      </c>
      <c r="I167" s="48">
        <v>180</v>
      </c>
      <c r="J167" s="48"/>
      <c r="K167" s="102"/>
      <c r="L167" s="80">
        <v>180</v>
      </c>
      <c r="M167" s="48">
        <v>180</v>
      </c>
      <c r="N167" s="48"/>
      <c r="O167" s="101"/>
      <c r="P167" s="284"/>
      <c r="Q167" s="75"/>
    </row>
    <row r="168" spans="1:17" s="8" customFormat="1" x14ac:dyDescent="0.3">
      <c r="A168" s="170"/>
      <c r="B168" s="37"/>
      <c r="C168" s="56" t="s">
        <v>298</v>
      </c>
      <c r="D168" s="80">
        <v>500</v>
      </c>
      <c r="E168" s="48">
        <v>500</v>
      </c>
      <c r="F168" s="48"/>
      <c r="G168" s="102"/>
      <c r="H168" s="80">
        <v>500</v>
      </c>
      <c r="I168" s="48">
        <v>500</v>
      </c>
      <c r="J168" s="48"/>
      <c r="K168" s="102"/>
      <c r="L168" s="80">
        <v>0</v>
      </c>
      <c r="M168" s="48">
        <v>0</v>
      </c>
      <c r="N168" s="48"/>
      <c r="O168" s="101"/>
      <c r="P168" s="5"/>
      <c r="Q168" s="75"/>
    </row>
    <row r="169" spans="1:17" s="8" customFormat="1" x14ac:dyDescent="0.3">
      <c r="A169" s="170"/>
      <c r="B169" s="37"/>
      <c r="C169" s="56" t="s">
        <v>299</v>
      </c>
      <c r="D169" s="80">
        <v>500</v>
      </c>
      <c r="E169" s="48">
        <v>500</v>
      </c>
      <c r="F169" s="48"/>
      <c r="G169" s="102"/>
      <c r="H169" s="80">
        <v>500</v>
      </c>
      <c r="I169" s="48">
        <v>500</v>
      </c>
      <c r="J169" s="48"/>
      <c r="K169" s="102"/>
      <c r="L169" s="80">
        <v>68</v>
      </c>
      <c r="M169" s="48">
        <v>68</v>
      </c>
      <c r="N169" s="48"/>
      <c r="O169" s="101"/>
      <c r="P169" s="5"/>
      <c r="Q169" s="75"/>
    </row>
    <row r="170" spans="1:17" s="8" customFormat="1" ht="28.2" x14ac:dyDescent="0.3">
      <c r="A170" s="170"/>
      <c r="B170" s="37"/>
      <c r="C170" s="56" t="s">
        <v>300</v>
      </c>
      <c r="D170" s="80">
        <v>6343</v>
      </c>
      <c r="E170" s="48">
        <v>6343</v>
      </c>
      <c r="F170" s="48"/>
      <c r="G170" s="102"/>
      <c r="H170" s="80">
        <v>6343</v>
      </c>
      <c r="I170" s="48">
        <v>6343</v>
      </c>
      <c r="J170" s="48"/>
      <c r="K170" s="102"/>
      <c r="L170" s="80">
        <v>7469</v>
      </c>
      <c r="M170" s="48">
        <v>7469</v>
      </c>
      <c r="N170" s="48"/>
      <c r="O170" s="101"/>
      <c r="P170" s="5"/>
      <c r="Q170" s="75"/>
    </row>
    <row r="171" spans="1:17" s="8" customFormat="1" ht="28.2" x14ac:dyDescent="0.3">
      <c r="A171" s="170"/>
      <c r="B171" s="37"/>
      <c r="C171" s="56" t="s">
        <v>301</v>
      </c>
      <c r="D171" s="80">
        <v>2513</v>
      </c>
      <c r="E171" s="48">
        <v>2513</v>
      </c>
      <c r="F171" s="48"/>
      <c r="G171" s="102"/>
      <c r="H171" s="80">
        <v>2513</v>
      </c>
      <c r="I171" s="48">
        <v>2513</v>
      </c>
      <c r="J171" s="48"/>
      <c r="K171" s="102"/>
      <c r="L171" s="80">
        <v>200</v>
      </c>
      <c r="M171" s="48">
        <v>200</v>
      </c>
      <c r="N171" s="48"/>
      <c r="O171" s="101"/>
      <c r="P171" s="5"/>
      <c r="Q171" s="75"/>
    </row>
    <row r="172" spans="1:17" s="8" customFormat="1" ht="28.2" x14ac:dyDescent="0.3">
      <c r="A172" s="170"/>
      <c r="B172" s="37"/>
      <c r="C172" s="56" t="s">
        <v>302</v>
      </c>
      <c r="D172" s="80">
        <v>1037</v>
      </c>
      <c r="E172" s="48">
        <v>1037</v>
      </c>
      <c r="F172" s="48"/>
      <c r="G172" s="102"/>
      <c r="H172" s="80">
        <v>1037</v>
      </c>
      <c r="I172" s="48">
        <v>1037</v>
      </c>
      <c r="J172" s="48"/>
      <c r="K172" s="102"/>
      <c r="L172" s="80">
        <v>1123</v>
      </c>
      <c r="M172" s="48">
        <v>1123</v>
      </c>
      <c r="N172" s="48"/>
      <c r="O172" s="101"/>
      <c r="P172" s="5"/>
      <c r="Q172" s="75"/>
    </row>
    <row r="173" spans="1:17" s="8" customFormat="1" ht="30" customHeight="1" x14ac:dyDescent="0.3">
      <c r="A173" s="170"/>
      <c r="B173" s="37"/>
      <c r="C173" s="56" t="s">
        <v>303</v>
      </c>
      <c r="D173" s="80">
        <v>1511</v>
      </c>
      <c r="E173" s="48">
        <v>1511</v>
      </c>
      <c r="F173" s="48"/>
      <c r="G173" s="102"/>
      <c r="H173" s="80">
        <v>1511</v>
      </c>
      <c r="I173" s="48">
        <v>1511</v>
      </c>
      <c r="J173" s="48"/>
      <c r="K173" s="102"/>
      <c r="L173" s="80">
        <v>967</v>
      </c>
      <c r="M173" s="48">
        <v>967</v>
      </c>
      <c r="N173" s="48"/>
      <c r="O173" s="101"/>
      <c r="P173" s="284"/>
      <c r="Q173" s="75"/>
    </row>
    <row r="174" spans="1:17" s="8" customFormat="1" ht="30.75" customHeight="1" x14ac:dyDescent="0.3">
      <c r="A174" s="170"/>
      <c r="B174" s="37"/>
      <c r="C174" s="56" t="s">
        <v>304</v>
      </c>
      <c r="D174" s="80">
        <v>1644</v>
      </c>
      <c r="E174" s="48">
        <v>1644</v>
      </c>
      <c r="F174" s="48"/>
      <c r="G174" s="102"/>
      <c r="H174" s="80">
        <v>1644</v>
      </c>
      <c r="I174" s="48">
        <v>1644</v>
      </c>
      <c r="J174" s="48"/>
      <c r="K174" s="102"/>
      <c r="L174" s="80">
        <v>398</v>
      </c>
      <c r="M174" s="48">
        <v>398</v>
      </c>
      <c r="N174" s="48"/>
      <c r="O174" s="101"/>
      <c r="P174" s="5"/>
      <c r="Q174" s="75"/>
    </row>
    <row r="175" spans="1:17" s="8" customFormat="1" ht="42" x14ac:dyDescent="0.3">
      <c r="A175" s="170"/>
      <c r="B175" s="37"/>
      <c r="C175" s="56" t="s">
        <v>305</v>
      </c>
      <c r="D175" s="80">
        <v>3781</v>
      </c>
      <c r="E175" s="48">
        <v>3781</v>
      </c>
      <c r="F175" s="48"/>
      <c r="G175" s="102"/>
      <c r="H175" s="80">
        <v>3781</v>
      </c>
      <c r="I175" s="48">
        <v>3781</v>
      </c>
      <c r="J175" s="48"/>
      <c r="K175" s="102"/>
      <c r="L175" s="80">
        <v>1168</v>
      </c>
      <c r="M175" s="48">
        <v>1168</v>
      </c>
      <c r="N175" s="48"/>
      <c r="O175" s="101"/>
      <c r="P175" s="5"/>
      <c r="Q175" s="75"/>
    </row>
    <row r="176" spans="1:17" s="8" customFormat="1" ht="28.2" x14ac:dyDescent="0.3">
      <c r="A176" s="170"/>
      <c r="B176" s="37"/>
      <c r="C176" s="56" t="s">
        <v>306</v>
      </c>
      <c r="D176" s="80">
        <v>4680</v>
      </c>
      <c r="E176" s="48">
        <v>4680</v>
      </c>
      <c r="F176" s="48"/>
      <c r="G176" s="102"/>
      <c r="H176" s="80">
        <v>4680</v>
      </c>
      <c r="I176" s="48">
        <v>4680</v>
      </c>
      <c r="J176" s="48"/>
      <c r="K176" s="102"/>
      <c r="L176" s="80">
        <v>1910</v>
      </c>
      <c r="M176" s="48">
        <v>1910</v>
      </c>
      <c r="N176" s="48"/>
      <c r="O176" s="101"/>
      <c r="P176" s="5"/>
      <c r="Q176" s="75"/>
    </row>
    <row r="177" spans="1:17" s="8" customFormat="1" x14ac:dyDescent="0.3">
      <c r="A177" s="170"/>
      <c r="B177" s="37"/>
      <c r="C177" s="56" t="s">
        <v>307</v>
      </c>
      <c r="D177" s="80">
        <v>6858</v>
      </c>
      <c r="E177" s="48">
        <v>6858</v>
      </c>
      <c r="F177" s="48"/>
      <c r="G177" s="102"/>
      <c r="H177" s="80">
        <v>6858</v>
      </c>
      <c r="I177" s="48">
        <v>6858</v>
      </c>
      <c r="J177" s="48"/>
      <c r="K177" s="102"/>
      <c r="L177" s="80">
        <v>6858</v>
      </c>
      <c r="M177" s="48">
        <v>6858</v>
      </c>
      <c r="N177" s="48"/>
      <c r="O177" s="101"/>
      <c r="P177" s="5"/>
      <c r="Q177" s="75"/>
    </row>
    <row r="178" spans="1:17" s="8" customFormat="1" x14ac:dyDescent="0.3">
      <c r="A178" s="170"/>
      <c r="B178" s="37"/>
      <c r="C178" s="56" t="s">
        <v>308</v>
      </c>
      <c r="D178" s="80">
        <v>550</v>
      </c>
      <c r="E178" s="48">
        <v>550</v>
      </c>
      <c r="F178" s="48"/>
      <c r="G178" s="102"/>
      <c r="H178" s="80">
        <v>550</v>
      </c>
      <c r="I178" s="48">
        <v>550</v>
      </c>
      <c r="J178" s="48"/>
      <c r="K178" s="102"/>
      <c r="L178" s="80">
        <v>239</v>
      </c>
      <c r="M178" s="48">
        <v>239</v>
      </c>
      <c r="N178" s="48"/>
      <c r="O178" s="101"/>
      <c r="P178" s="5"/>
      <c r="Q178" s="75"/>
    </row>
    <row r="179" spans="1:17" s="8" customFormat="1" x14ac:dyDescent="0.3">
      <c r="A179" s="170"/>
      <c r="B179" s="37"/>
      <c r="C179" s="56" t="s">
        <v>309</v>
      </c>
      <c r="D179" s="80">
        <v>1820</v>
      </c>
      <c r="E179" s="48">
        <v>1820</v>
      </c>
      <c r="F179" s="48"/>
      <c r="G179" s="102"/>
      <c r="H179" s="80">
        <v>1820</v>
      </c>
      <c r="I179" s="48">
        <v>1820</v>
      </c>
      <c r="J179" s="48"/>
      <c r="K179" s="102"/>
      <c r="L179" s="80">
        <v>1816</v>
      </c>
      <c r="M179" s="48">
        <v>1816</v>
      </c>
      <c r="N179" s="48"/>
      <c r="O179" s="101"/>
      <c r="P179" s="5"/>
      <c r="Q179" s="75"/>
    </row>
    <row r="180" spans="1:17" s="8" customFormat="1" x14ac:dyDescent="0.3">
      <c r="A180" s="170"/>
      <c r="B180" s="37"/>
      <c r="C180" s="56" t="s">
        <v>310</v>
      </c>
      <c r="D180" s="80">
        <v>1000</v>
      </c>
      <c r="E180" s="48">
        <v>1000</v>
      </c>
      <c r="F180" s="48"/>
      <c r="G180" s="102"/>
      <c r="H180" s="80">
        <v>1000</v>
      </c>
      <c r="I180" s="48">
        <v>1000</v>
      </c>
      <c r="J180" s="48"/>
      <c r="K180" s="102"/>
      <c r="L180" s="80">
        <v>168</v>
      </c>
      <c r="M180" s="48">
        <v>168</v>
      </c>
      <c r="N180" s="48"/>
      <c r="O180" s="101"/>
      <c r="P180" s="284"/>
      <c r="Q180" s="75"/>
    </row>
    <row r="181" spans="1:17" s="8" customFormat="1" x14ac:dyDescent="0.3">
      <c r="A181" s="170"/>
      <c r="B181" s="37"/>
      <c r="C181" s="56" t="s">
        <v>311</v>
      </c>
      <c r="D181" s="80">
        <v>700</v>
      </c>
      <c r="E181" s="48">
        <v>700</v>
      </c>
      <c r="F181" s="48"/>
      <c r="G181" s="102"/>
      <c r="H181" s="80">
        <v>961</v>
      </c>
      <c r="I181" s="48">
        <v>961</v>
      </c>
      <c r="J181" s="48"/>
      <c r="K181" s="102"/>
      <c r="L181" s="80">
        <v>1532</v>
      </c>
      <c r="M181" s="48">
        <v>1532</v>
      </c>
      <c r="N181" s="48"/>
      <c r="O181" s="101"/>
      <c r="P181" s="284"/>
      <c r="Q181" s="75"/>
    </row>
    <row r="182" spans="1:17" s="8" customFormat="1" x14ac:dyDescent="0.3">
      <c r="A182" s="170"/>
      <c r="B182" s="37"/>
      <c r="C182" s="56" t="s">
        <v>312</v>
      </c>
      <c r="D182" s="80">
        <v>3100</v>
      </c>
      <c r="E182" s="48">
        <v>3100</v>
      </c>
      <c r="F182" s="48"/>
      <c r="G182" s="102"/>
      <c r="H182" s="80">
        <v>3100</v>
      </c>
      <c r="I182" s="48">
        <v>3100</v>
      </c>
      <c r="J182" s="48"/>
      <c r="K182" s="102"/>
      <c r="L182" s="80">
        <v>2508</v>
      </c>
      <c r="M182" s="48">
        <v>2508</v>
      </c>
      <c r="N182" s="48"/>
      <c r="O182" s="101"/>
      <c r="P182" s="5"/>
      <c r="Q182" s="75"/>
    </row>
    <row r="183" spans="1:17" s="8" customFormat="1" x14ac:dyDescent="0.3">
      <c r="A183" s="170"/>
      <c r="B183" s="37"/>
      <c r="C183" s="56" t="s">
        <v>313</v>
      </c>
      <c r="D183" s="80">
        <v>800</v>
      </c>
      <c r="E183" s="48">
        <v>800</v>
      </c>
      <c r="F183" s="48"/>
      <c r="G183" s="102"/>
      <c r="H183" s="80">
        <v>800</v>
      </c>
      <c r="I183" s="48">
        <v>800</v>
      </c>
      <c r="J183" s="48"/>
      <c r="K183" s="102"/>
      <c r="L183" s="80">
        <v>0</v>
      </c>
      <c r="M183" s="48">
        <v>0</v>
      </c>
      <c r="N183" s="48"/>
      <c r="O183" s="101"/>
      <c r="P183" s="5"/>
      <c r="Q183" s="75"/>
    </row>
    <row r="184" spans="1:17" s="8" customFormat="1" x14ac:dyDescent="0.3">
      <c r="A184" s="170"/>
      <c r="B184" s="37"/>
      <c r="C184" s="56" t="s">
        <v>314</v>
      </c>
      <c r="D184" s="80">
        <v>100</v>
      </c>
      <c r="E184" s="48">
        <v>100</v>
      </c>
      <c r="F184" s="48"/>
      <c r="G184" s="102"/>
      <c r="H184" s="80">
        <v>100</v>
      </c>
      <c r="I184" s="48">
        <v>100</v>
      </c>
      <c r="J184" s="48"/>
      <c r="K184" s="102"/>
      <c r="L184" s="80">
        <v>41</v>
      </c>
      <c r="M184" s="48">
        <v>41</v>
      </c>
      <c r="N184" s="48"/>
      <c r="O184" s="101"/>
      <c r="P184" s="5"/>
      <c r="Q184" s="75"/>
    </row>
    <row r="185" spans="1:17" s="8" customFormat="1" x14ac:dyDescent="0.3">
      <c r="A185" s="170"/>
      <c r="B185" s="37"/>
      <c r="C185" s="56" t="s">
        <v>315</v>
      </c>
      <c r="D185" s="80">
        <v>301</v>
      </c>
      <c r="E185" s="48">
        <v>301</v>
      </c>
      <c r="F185" s="48"/>
      <c r="G185" s="102"/>
      <c r="H185" s="80">
        <v>301</v>
      </c>
      <c r="I185" s="48">
        <v>301</v>
      </c>
      <c r="J185" s="48"/>
      <c r="K185" s="102"/>
      <c r="L185" s="80">
        <v>51</v>
      </c>
      <c r="M185" s="48">
        <v>51</v>
      </c>
      <c r="N185" s="48"/>
      <c r="O185" s="101"/>
      <c r="P185" s="5"/>
      <c r="Q185" s="75"/>
    </row>
    <row r="186" spans="1:17" s="8" customFormat="1" x14ac:dyDescent="0.3">
      <c r="A186" s="170"/>
      <c r="B186" s="37"/>
      <c r="C186" s="56" t="s">
        <v>316</v>
      </c>
      <c r="D186" s="80">
        <v>550</v>
      </c>
      <c r="E186" s="48">
        <v>550</v>
      </c>
      <c r="F186" s="48"/>
      <c r="G186" s="102"/>
      <c r="H186" s="80">
        <v>550</v>
      </c>
      <c r="I186" s="48">
        <v>550</v>
      </c>
      <c r="J186" s="48"/>
      <c r="K186" s="102"/>
      <c r="L186" s="80">
        <v>0</v>
      </c>
      <c r="M186" s="48">
        <v>0</v>
      </c>
      <c r="N186" s="48"/>
      <c r="O186" s="101"/>
      <c r="P186" s="5"/>
      <c r="Q186" s="75"/>
    </row>
    <row r="187" spans="1:17" s="8" customFormat="1" x14ac:dyDescent="0.3">
      <c r="A187" s="170"/>
      <c r="B187" s="37"/>
      <c r="C187" s="56" t="s">
        <v>317</v>
      </c>
      <c r="D187" s="80">
        <v>250</v>
      </c>
      <c r="E187" s="48">
        <v>250</v>
      </c>
      <c r="F187" s="48"/>
      <c r="G187" s="102"/>
      <c r="H187" s="80">
        <v>250</v>
      </c>
      <c r="I187" s="48">
        <v>250</v>
      </c>
      <c r="J187" s="48"/>
      <c r="K187" s="102"/>
      <c r="L187" s="80">
        <v>250</v>
      </c>
      <c r="M187" s="48">
        <v>250</v>
      </c>
      <c r="N187" s="48"/>
      <c r="O187" s="101"/>
      <c r="P187" s="284"/>
      <c r="Q187" s="75"/>
    </row>
    <row r="188" spans="1:17" s="8" customFormat="1" ht="28.2" x14ac:dyDescent="0.3">
      <c r="A188" s="170"/>
      <c r="B188" s="37"/>
      <c r="C188" s="56" t="s">
        <v>318</v>
      </c>
      <c r="D188" s="80">
        <v>1000</v>
      </c>
      <c r="E188" s="48">
        <v>1000</v>
      </c>
      <c r="F188" s="48"/>
      <c r="G188" s="102"/>
      <c r="H188" s="80">
        <v>1000</v>
      </c>
      <c r="I188" s="48">
        <v>1000</v>
      </c>
      <c r="J188" s="48"/>
      <c r="K188" s="102"/>
      <c r="L188" s="80">
        <v>978</v>
      </c>
      <c r="M188" s="48">
        <v>978</v>
      </c>
      <c r="N188" s="48"/>
      <c r="O188" s="101"/>
      <c r="P188" s="5"/>
      <c r="Q188" s="75"/>
    </row>
    <row r="189" spans="1:17" s="8" customFormat="1" x14ac:dyDescent="0.3">
      <c r="A189" s="170"/>
      <c r="B189" s="37"/>
      <c r="C189" s="56" t="s">
        <v>319</v>
      </c>
      <c r="D189" s="80">
        <v>1000</v>
      </c>
      <c r="E189" s="48">
        <v>1000</v>
      </c>
      <c r="F189" s="48"/>
      <c r="G189" s="102"/>
      <c r="H189" s="80">
        <v>1000</v>
      </c>
      <c r="I189" s="48">
        <v>1000</v>
      </c>
      <c r="J189" s="48"/>
      <c r="K189" s="102"/>
      <c r="L189" s="80">
        <v>0</v>
      </c>
      <c r="M189" s="48">
        <v>0</v>
      </c>
      <c r="N189" s="48"/>
      <c r="O189" s="101"/>
      <c r="P189" s="5"/>
      <c r="Q189" s="75"/>
    </row>
    <row r="190" spans="1:17" s="8" customFormat="1" x14ac:dyDescent="0.3">
      <c r="A190" s="170"/>
      <c r="B190" s="37"/>
      <c r="C190" s="56" t="s">
        <v>565</v>
      </c>
      <c r="D190" s="80"/>
      <c r="E190" s="48"/>
      <c r="F190" s="48"/>
      <c r="G190" s="102"/>
      <c r="H190" s="80">
        <v>2500</v>
      </c>
      <c r="I190" s="48">
        <v>2500</v>
      </c>
      <c r="J190" s="48"/>
      <c r="K190" s="102"/>
      <c r="L190" s="80">
        <v>2500</v>
      </c>
      <c r="M190" s="48">
        <v>2500</v>
      </c>
      <c r="N190" s="48"/>
      <c r="O190" s="101"/>
      <c r="P190" s="5"/>
      <c r="Q190" s="75"/>
    </row>
    <row r="191" spans="1:17" s="8" customFormat="1" x14ac:dyDescent="0.3">
      <c r="A191" s="170"/>
      <c r="B191" s="37"/>
      <c r="C191" s="56" t="s">
        <v>566</v>
      </c>
      <c r="D191" s="80"/>
      <c r="E191" s="48"/>
      <c r="F191" s="48"/>
      <c r="G191" s="102"/>
      <c r="H191" s="80">
        <v>10328</v>
      </c>
      <c r="I191" s="48"/>
      <c r="J191" s="48">
        <v>10328</v>
      </c>
      <c r="K191" s="102"/>
      <c r="L191" s="80">
        <v>1526</v>
      </c>
      <c r="M191" s="48"/>
      <c r="N191" s="48">
        <v>1526</v>
      </c>
      <c r="O191" s="101"/>
      <c r="P191" s="5"/>
      <c r="Q191" s="75"/>
    </row>
    <row r="192" spans="1:17" s="8" customFormat="1" ht="32.25" customHeight="1" x14ac:dyDescent="0.3">
      <c r="A192" s="170"/>
      <c r="B192" s="37"/>
      <c r="C192" s="56" t="s">
        <v>567</v>
      </c>
      <c r="D192" s="80"/>
      <c r="E192" s="48"/>
      <c r="F192" s="48"/>
      <c r="G192" s="102"/>
      <c r="H192" s="80">
        <v>14000</v>
      </c>
      <c r="I192" s="48">
        <v>14000</v>
      </c>
      <c r="J192" s="48"/>
      <c r="K192" s="102"/>
      <c r="L192" s="80">
        <v>10994</v>
      </c>
      <c r="M192" s="48">
        <v>10994</v>
      </c>
      <c r="N192" s="48"/>
      <c r="O192" s="101"/>
      <c r="P192" s="284"/>
      <c r="Q192" s="75"/>
    </row>
    <row r="193" spans="1:17" s="8" customFormat="1" x14ac:dyDescent="0.3">
      <c r="A193" s="170"/>
      <c r="B193" s="37"/>
      <c r="C193" s="56" t="s">
        <v>568</v>
      </c>
      <c r="D193" s="80"/>
      <c r="E193" s="48"/>
      <c r="F193" s="48"/>
      <c r="G193" s="102"/>
      <c r="H193" s="80">
        <v>500</v>
      </c>
      <c r="I193" s="48">
        <v>500</v>
      </c>
      <c r="J193" s="48"/>
      <c r="K193" s="102"/>
      <c r="L193" s="80">
        <v>0</v>
      </c>
      <c r="M193" s="48">
        <v>0</v>
      </c>
      <c r="N193" s="48"/>
      <c r="O193" s="101"/>
      <c r="P193" s="5"/>
      <c r="Q193" s="75"/>
    </row>
    <row r="194" spans="1:17" s="8" customFormat="1" x14ac:dyDescent="0.3">
      <c r="A194" s="170"/>
      <c r="B194" s="37"/>
      <c r="C194" s="56" t="s">
        <v>569</v>
      </c>
      <c r="D194" s="80"/>
      <c r="E194" s="48"/>
      <c r="F194" s="48"/>
      <c r="G194" s="102"/>
      <c r="H194" s="80">
        <v>3251</v>
      </c>
      <c r="I194" s="48">
        <v>3251</v>
      </c>
      <c r="J194" s="48"/>
      <c r="K194" s="102"/>
      <c r="L194" s="80">
        <v>0</v>
      </c>
      <c r="M194" s="48">
        <v>0</v>
      </c>
      <c r="N194" s="48"/>
      <c r="O194" s="101"/>
      <c r="P194" s="5"/>
      <c r="Q194" s="75"/>
    </row>
    <row r="195" spans="1:17" s="8" customFormat="1" x14ac:dyDescent="0.3">
      <c r="A195" s="170"/>
      <c r="B195" s="37"/>
      <c r="C195" s="56" t="s">
        <v>570</v>
      </c>
      <c r="D195" s="80"/>
      <c r="E195" s="48"/>
      <c r="F195" s="48"/>
      <c r="G195" s="102"/>
      <c r="H195" s="80">
        <v>750</v>
      </c>
      <c r="I195" s="48">
        <v>750</v>
      </c>
      <c r="J195" s="48"/>
      <c r="K195" s="102"/>
      <c r="L195" s="80">
        <v>610</v>
      </c>
      <c r="M195" s="48">
        <v>610</v>
      </c>
      <c r="N195" s="48"/>
      <c r="O195" s="101"/>
      <c r="P195" s="5"/>
      <c r="Q195" s="75"/>
    </row>
    <row r="196" spans="1:17" s="8" customFormat="1" x14ac:dyDescent="0.3">
      <c r="A196" s="170"/>
      <c r="B196" s="37"/>
      <c r="C196" s="56" t="s">
        <v>571</v>
      </c>
      <c r="D196" s="80"/>
      <c r="E196" s="48"/>
      <c r="F196" s="48"/>
      <c r="G196" s="102"/>
      <c r="H196" s="80">
        <v>600</v>
      </c>
      <c r="I196" s="48">
        <v>600</v>
      </c>
      <c r="J196" s="48"/>
      <c r="K196" s="102"/>
      <c r="L196" s="80">
        <v>0</v>
      </c>
      <c r="M196" s="48">
        <v>0</v>
      </c>
      <c r="N196" s="48"/>
      <c r="O196" s="101"/>
      <c r="P196" s="5"/>
      <c r="Q196" s="75"/>
    </row>
    <row r="197" spans="1:17" s="8" customFormat="1" x14ac:dyDescent="0.3">
      <c r="A197" s="170"/>
      <c r="B197" s="37"/>
      <c r="C197" s="56" t="s">
        <v>572</v>
      </c>
      <c r="D197" s="80"/>
      <c r="E197" s="48"/>
      <c r="F197" s="48"/>
      <c r="G197" s="102"/>
      <c r="H197" s="80">
        <v>3000</v>
      </c>
      <c r="I197" s="48">
        <v>3000</v>
      </c>
      <c r="J197" s="48"/>
      <c r="K197" s="102"/>
      <c r="L197" s="80">
        <v>2110</v>
      </c>
      <c r="M197" s="48">
        <v>2110</v>
      </c>
      <c r="N197" s="48"/>
      <c r="O197" s="101"/>
      <c r="P197" s="5"/>
      <c r="Q197" s="75"/>
    </row>
    <row r="198" spans="1:17" s="8" customFormat="1" x14ac:dyDescent="0.3">
      <c r="A198" s="170"/>
      <c r="B198" s="37"/>
      <c r="C198" s="56" t="s">
        <v>622</v>
      </c>
      <c r="D198" s="80"/>
      <c r="E198" s="48"/>
      <c r="F198" s="48"/>
      <c r="G198" s="102"/>
      <c r="H198" s="80">
        <v>666</v>
      </c>
      <c r="I198" s="48">
        <v>666</v>
      </c>
      <c r="J198" s="48"/>
      <c r="K198" s="102"/>
      <c r="L198" s="80">
        <v>666</v>
      </c>
      <c r="M198" s="48">
        <v>666</v>
      </c>
      <c r="N198" s="48"/>
      <c r="O198" s="101"/>
      <c r="P198" s="5"/>
      <c r="Q198" s="75"/>
    </row>
    <row r="199" spans="1:17" s="8" customFormat="1" x14ac:dyDescent="0.3">
      <c r="A199" s="170"/>
      <c r="B199" s="37"/>
      <c r="C199" s="56" t="s">
        <v>623</v>
      </c>
      <c r="D199" s="80"/>
      <c r="E199" s="48"/>
      <c r="F199" s="48"/>
      <c r="G199" s="102"/>
      <c r="H199" s="80">
        <v>2700</v>
      </c>
      <c r="I199" s="48">
        <v>2700</v>
      </c>
      <c r="J199" s="48"/>
      <c r="K199" s="102"/>
      <c r="L199" s="80">
        <v>0</v>
      </c>
      <c r="M199" s="48">
        <v>0</v>
      </c>
      <c r="N199" s="48"/>
      <c r="O199" s="101"/>
      <c r="P199" s="5"/>
      <c r="Q199" s="75"/>
    </row>
    <row r="200" spans="1:17" s="8" customFormat="1" x14ac:dyDescent="0.3">
      <c r="A200" s="170"/>
      <c r="B200" s="37"/>
      <c r="C200" s="56" t="s">
        <v>624</v>
      </c>
      <c r="D200" s="80"/>
      <c r="E200" s="48"/>
      <c r="F200" s="48"/>
      <c r="G200" s="102"/>
      <c r="H200" s="80">
        <v>3429</v>
      </c>
      <c r="I200" s="48">
        <v>3429</v>
      </c>
      <c r="J200" s="48"/>
      <c r="K200" s="102"/>
      <c r="L200" s="80">
        <v>3429</v>
      </c>
      <c r="M200" s="48">
        <v>3429</v>
      </c>
      <c r="N200" s="48"/>
      <c r="O200" s="101"/>
      <c r="P200" s="5"/>
      <c r="Q200" s="75"/>
    </row>
    <row r="201" spans="1:17" s="8" customFormat="1" ht="28.2" x14ac:dyDescent="0.3">
      <c r="A201" s="170"/>
      <c r="B201" s="37"/>
      <c r="C201" s="40" t="s">
        <v>625</v>
      </c>
      <c r="D201" s="80"/>
      <c r="E201" s="48"/>
      <c r="F201" s="48"/>
      <c r="G201" s="102"/>
      <c r="H201" s="80">
        <v>57984</v>
      </c>
      <c r="I201" s="48">
        <v>57984</v>
      </c>
      <c r="J201" s="48"/>
      <c r="K201" s="102"/>
      <c r="L201" s="80">
        <v>43107</v>
      </c>
      <c r="M201" s="48">
        <v>43107</v>
      </c>
      <c r="N201" s="48"/>
      <c r="O201" s="101"/>
      <c r="P201" s="5"/>
      <c r="Q201" s="75"/>
    </row>
    <row r="202" spans="1:17" s="8" customFormat="1" ht="28.2" x14ac:dyDescent="0.3">
      <c r="A202" s="170"/>
      <c r="B202" s="37"/>
      <c r="C202" s="40" t="s">
        <v>626</v>
      </c>
      <c r="D202" s="80"/>
      <c r="E202" s="48"/>
      <c r="F202" s="48"/>
      <c r="G202" s="102"/>
      <c r="H202" s="80">
        <v>13551</v>
      </c>
      <c r="I202" s="48">
        <v>13551</v>
      </c>
      <c r="J202" s="48"/>
      <c r="K202" s="102"/>
      <c r="L202" s="80">
        <v>16719</v>
      </c>
      <c r="M202" s="48">
        <v>16719</v>
      </c>
      <c r="N202" s="48"/>
      <c r="O202" s="101"/>
      <c r="P202" s="5"/>
      <c r="Q202" s="75"/>
    </row>
    <row r="203" spans="1:17" s="8" customFormat="1" ht="28.2" x14ac:dyDescent="0.3">
      <c r="A203" s="170"/>
      <c r="B203" s="37"/>
      <c r="C203" s="56" t="s">
        <v>627</v>
      </c>
      <c r="D203" s="80"/>
      <c r="E203" s="48"/>
      <c r="F203" s="48"/>
      <c r="G203" s="102"/>
      <c r="H203" s="80">
        <v>5125</v>
      </c>
      <c r="I203" s="48">
        <v>5125</v>
      </c>
      <c r="J203" s="48"/>
      <c r="K203" s="102"/>
      <c r="L203" s="80">
        <v>446</v>
      </c>
      <c r="M203" s="48">
        <v>446</v>
      </c>
      <c r="N203" s="48"/>
      <c r="O203" s="101"/>
      <c r="P203" s="5"/>
      <c r="Q203" s="75"/>
    </row>
    <row r="204" spans="1:17" s="8" customFormat="1" x14ac:dyDescent="0.3">
      <c r="A204" s="170"/>
      <c r="B204" s="37"/>
      <c r="C204" s="56" t="s">
        <v>628</v>
      </c>
      <c r="D204" s="80"/>
      <c r="E204" s="48"/>
      <c r="F204" s="48"/>
      <c r="G204" s="102"/>
      <c r="H204" s="80">
        <v>400</v>
      </c>
      <c r="I204" s="48">
        <v>400</v>
      </c>
      <c r="J204" s="48"/>
      <c r="K204" s="102"/>
      <c r="L204" s="80">
        <v>400</v>
      </c>
      <c r="M204" s="48">
        <v>400</v>
      </c>
      <c r="N204" s="48"/>
      <c r="O204" s="101"/>
      <c r="P204" s="5"/>
      <c r="Q204" s="75"/>
    </row>
    <row r="205" spans="1:17" s="8" customFormat="1" x14ac:dyDescent="0.3">
      <c r="A205" s="170"/>
      <c r="B205" s="37"/>
      <c r="C205" s="56" t="s">
        <v>629</v>
      </c>
      <c r="D205" s="80"/>
      <c r="E205" s="48"/>
      <c r="F205" s="48"/>
      <c r="G205" s="102"/>
      <c r="H205" s="80">
        <v>6977</v>
      </c>
      <c r="I205" s="48">
        <v>6977</v>
      </c>
      <c r="J205" s="48"/>
      <c r="K205" s="102"/>
      <c r="L205" s="80">
        <v>6977</v>
      </c>
      <c r="M205" s="48">
        <v>6977</v>
      </c>
      <c r="N205" s="48"/>
      <c r="O205" s="101"/>
      <c r="P205" s="5"/>
      <c r="Q205" s="75"/>
    </row>
    <row r="206" spans="1:17" s="8" customFormat="1" x14ac:dyDescent="0.3">
      <c r="A206" s="170"/>
      <c r="B206" s="37"/>
      <c r="C206" s="56" t="s">
        <v>630</v>
      </c>
      <c r="D206" s="80"/>
      <c r="E206" s="48"/>
      <c r="F206" s="48"/>
      <c r="G206" s="102"/>
      <c r="H206" s="80">
        <v>854</v>
      </c>
      <c r="I206" s="48">
        <v>854</v>
      </c>
      <c r="J206" s="48"/>
      <c r="K206" s="102"/>
      <c r="L206" s="80">
        <v>853</v>
      </c>
      <c r="M206" s="48">
        <v>853</v>
      </c>
      <c r="N206" s="48"/>
      <c r="O206" s="101"/>
      <c r="P206" s="284"/>
      <c r="Q206" s="75"/>
    </row>
    <row r="207" spans="1:17" s="8" customFormat="1" x14ac:dyDescent="0.3">
      <c r="A207" s="170"/>
      <c r="B207" s="37"/>
      <c r="C207" s="56" t="s">
        <v>671</v>
      </c>
      <c r="D207" s="80"/>
      <c r="E207" s="48"/>
      <c r="F207" s="48"/>
      <c r="G207" s="102"/>
      <c r="H207" s="80">
        <v>1715</v>
      </c>
      <c r="I207" s="48">
        <v>1715</v>
      </c>
      <c r="J207" s="48"/>
      <c r="K207" s="102"/>
      <c r="L207" s="80">
        <v>823</v>
      </c>
      <c r="M207" s="48">
        <v>823</v>
      </c>
      <c r="N207" s="48"/>
      <c r="O207" s="101"/>
      <c r="P207" s="284"/>
      <c r="Q207" s="75"/>
    </row>
    <row r="208" spans="1:17" s="8" customFormat="1" x14ac:dyDescent="0.3">
      <c r="A208" s="170"/>
      <c r="B208" s="37"/>
      <c r="C208" s="56" t="s">
        <v>672</v>
      </c>
      <c r="D208" s="80"/>
      <c r="E208" s="48"/>
      <c r="F208" s="48"/>
      <c r="G208" s="102"/>
      <c r="H208" s="80">
        <v>2000</v>
      </c>
      <c r="I208" s="48"/>
      <c r="J208" s="48">
        <v>2000</v>
      </c>
      <c r="K208" s="102"/>
      <c r="L208" s="80">
        <v>1533</v>
      </c>
      <c r="M208" s="48"/>
      <c r="N208" s="48">
        <v>1533</v>
      </c>
      <c r="O208" s="101"/>
      <c r="P208" s="5"/>
      <c r="Q208" s="75"/>
    </row>
    <row r="209" spans="1:17" s="8" customFormat="1" x14ac:dyDescent="0.3">
      <c r="A209" s="170"/>
      <c r="B209" s="37"/>
      <c r="C209" s="56" t="s">
        <v>673</v>
      </c>
      <c r="D209" s="80"/>
      <c r="E209" s="48"/>
      <c r="F209" s="48"/>
      <c r="G209" s="102"/>
      <c r="H209" s="80">
        <v>6445</v>
      </c>
      <c r="I209" s="48">
        <v>6445</v>
      </c>
      <c r="J209" s="48"/>
      <c r="K209" s="102"/>
      <c r="L209" s="80">
        <v>0</v>
      </c>
      <c r="M209" s="48">
        <v>0</v>
      </c>
      <c r="N209" s="48"/>
      <c r="O209" s="101"/>
      <c r="P209" s="5"/>
      <c r="Q209" s="75"/>
    </row>
    <row r="210" spans="1:17" s="8" customFormat="1" x14ac:dyDescent="0.3">
      <c r="A210" s="170"/>
      <c r="B210" s="37"/>
      <c r="C210" s="56" t="s">
        <v>674</v>
      </c>
      <c r="D210" s="80"/>
      <c r="E210" s="48"/>
      <c r="F210" s="48"/>
      <c r="G210" s="102"/>
      <c r="H210" s="80">
        <v>2800</v>
      </c>
      <c r="I210" s="48">
        <v>2800</v>
      </c>
      <c r="J210" s="48"/>
      <c r="K210" s="102"/>
      <c r="L210" s="80">
        <v>2784</v>
      </c>
      <c r="M210" s="48">
        <v>2784</v>
      </c>
      <c r="N210" s="48"/>
      <c r="O210" s="101"/>
      <c r="P210" s="5"/>
      <c r="Q210" s="75"/>
    </row>
    <row r="211" spans="1:17" s="8" customFormat="1" x14ac:dyDescent="0.3">
      <c r="A211" s="170"/>
      <c r="B211" s="37"/>
      <c r="C211" s="56" t="s">
        <v>1908</v>
      </c>
      <c r="D211" s="80"/>
      <c r="E211" s="48"/>
      <c r="F211" s="48"/>
      <c r="G211" s="102"/>
      <c r="H211" s="80"/>
      <c r="I211" s="48"/>
      <c r="J211" s="48"/>
      <c r="K211" s="102"/>
      <c r="L211" s="80">
        <v>4187</v>
      </c>
      <c r="M211" s="48">
        <v>4187</v>
      </c>
      <c r="N211" s="48"/>
      <c r="O211" s="101"/>
      <c r="P211" s="5"/>
      <c r="Q211" s="75"/>
    </row>
    <row r="212" spans="1:17" s="8" customFormat="1" x14ac:dyDescent="0.3">
      <c r="A212" s="170"/>
      <c r="B212" s="37"/>
      <c r="C212" s="56" t="s">
        <v>1909</v>
      </c>
      <c r="D212" s="80"/>
      <c r="E212" s="48"/>
      <c r="F212" s="48"/>
      <c r="G212" s="102"/>
      <c r="H212" s="80"/>
      <c r="I212" s="48"/>
      <c r="J212" s="48"/>
      <c r="K212" s="102"/>
      <c r="L212" s="80">
        <v>1065</v>
      </c>
      <c r="M212" s="48">
        <v>1065</v>
      </c>
      <c r="N212" s="48"/>
      <c r="O212" s="101"/>
      <c r="P212" s="284"/>
      <c r="Q212" s="75"/>
    </row>
    <row r="213" spans="1:17" s="8" customFormat="1" x14ac:dyDescent="0.3">
      <c r="A213" s="170"/>
      <c r="B213" s="37"/>
      <c r="C213" s="56" t="s">
        <v>1910</v>
      </c>
      <c r="D213" s="80"/>
      <c r="E213" s="48"/>
      <c r="F213" s="48"/>
      <c r="G213" s="102"/>
      <c r="H213" s="80"/>
      <c r="I213" s="48"/>
      <c r="J213" s="48"/>
      <c r="K213" s="102"/>
      <c r="L213" s="80">
        <v>379</v>
      </c>
      <c r="M213" s="48">
        <v>379</v>
      </c>
      <c r="N213" s="48"/>
      <c r="O213" s="101"/>
      <c r="P213" s="284"/>
      <c r="Q213" s="75"/>
    </row>
    <row r="214" spans="1:17" s="8" customFormat="1" x14ac:dyDescent="0.3">
      <c r="A214" s="170"/>
      <c r="B214" s="37"/>
      <c r="C214" s="56"/>
      <c r="D214" s="80"/>
      <c r="E214" s="48"/>
      <c r="F214" s="48"/>
      <c r="G214" s="102"/>
      <c r="H214" s="80"/>
      <c r="I214" s="48"/>
      <c r="J214" s="48"/>
      <c r="K214" s="102"/>
      <c r="L214" s="80"/>
      <c r="M214" s="48"/>
      <c r="N214" s="48"/>
      <c r="O214" s="101"/>
      <c r="P214" s="5"/>
      <c r="Q214" s="75"/>
    </row>
    <row r="215" spans="1:17" s="8" customFormat="1" x14ac:dyDescent="0.3">
      <c r="A215" s="170"/>
      <c r="B215" s="37"/>
      <c r="C215" s="76" t="s">
        <v>43</v>
      </c>
      <c r="D215" s="83">
        <f>SUM(D111:D189)</f>
        <v>567149</v>
      </c>
      <c r="E215" s="39">
        <f>SUM(E111:E189)</f>
        <v>445999</v>
      </c>
      <c r="F215" s="39">
        <f>SUM(F111:F189)</f>
        <v>121150</v>
      </c>
      <c r="G215" s="107">
        <f>SUM(G111:G189)</f>
        <v>0</v>
      </c>
      <c r="H215" s="83">
        <f t="shared" ref="H215:K215" si="31">SUM(H111:H214)</f>
        <v>768585</v>
      </c>
      <c r="I215" s="39">
        <f t="shared" si="31"/>
        <v>613407</v>
      </c>
      <c r="J215" s="39">
        <f t="shared" si="31"/>
        <v>155178</v>
      </c>
      <c r="K215" s="107">
        <f t="shared" si="31"/>
        <v>0</v>
      </c>
      <c r="L215" s="83">
        <f t="shared" ref="L215:O215" si="32">SUM(L111:L214)</f>
        <v>628620</v>
      </c>
      <c r="M215" s="39">
        <f t="shared" si="32"/>
        <v>489126</v>
      </c>
      <c r="N215" s="39">
        <f t="shared" si="32"/>
        <v>139494</v>
      </c>
      <c r="O215" s="177">
        <f t="shared" si="32"/>
        <v>0</v>
      </c>
      <c r="P215" s="5"/>
      <c r="Q215" s="75"/>
    </row>
    <row r="216" spans="1:17" s="8" customFormat="1" x14ac:dyDescent="0.3">
      <c r="A216" s="170"/>
      <c r="B216" s="37"/>
      <c r="C216" s="76"/>
      <c r="D216" s="178"/>
      <c r="E216" s="75"/>
      <c r="F216" s="75"/>
      <c r="G216" s="103"/>
      <c r="H216" s="178"/>
      <c r="I216" s="75"/>
      <c r="J216" s="75"/>
      <c r="K216" s="103"/>
      <c r="L216" s="178"/>
      <c r="M216" s="75"/>
      <c r="N216" s="75"/>
      <c r="O216" s="103"/>
      <c r="P216" s="5"/>
      <c r="Q216" s="75"/>
    </row>
    <row r="217" spans="1:17" s="8" customFormat="1" x14ac:dyDescent="0.3">
      <c r="A217" s="170"/>
      <c r="B217" s="37" t="s">
        <v>11</v>
      </c>
      <c r="C217" s="60" t="s">
        <v>56</v>
      </c>
      <c r="D217" s="72"/>
      <c r="E217" s="75"/>
      <c r="F217" s="75"/>
      <c r="G217" s="103"/>
      <c r="H217" s="72"/>
      <c r="I217" s="75"/>
      <c r="J217" s="75"/>
      <c r="K217" s="103"/>
      <c r="L217" s="72"/>
      <c r="M217" s="75"/>
      <c r="N217" s="75"/>
      <c r="O217" s="103"/>
      <c r="P217" s="5"/>
      <c r="Q217" s="75"/>
    </row>
    <row r="218" spans="1:17" s="106" customFormat="1" x14ac:dyDescent="0.3">
      <c r="A218" s="179"/>
      <c r="B218" s="37"/>
      <c r="C218" s="56" t="s">
        <v>112</v>
      </c>
      <c r="D218" s="30"/>
      <c r="E218" s="25"/>
      <c r="F218" s="25"/>
      <c r="G218" s="94"/>
      <c r="H218" s="30"/>
      <c r="I218" s="25"/>
      <c r="J218" s="25"/>
      <c r="K218" s="94"/>
      <c r="L218" s="30"/>
      <c r="M218" s="25"/>
      <c r="N218" s="25"/>
      <c r="O218" s="94"/>
      <c r="P218" s="284"/>
      <c r="Q218" s="285"/>
    </row>
    <row r="219" spans="1:17" s="106" customFormat="1" x14ac:dyDescent="0.3">
      <c r="A219" s="179"/>
      <c r="B219" s="37"/>
      <c r="C219" s="56" t="s">
        <v>113</v>
      </c>
      <c r="D219" s="30">
        <v>10000</v>
      </c>
      <c r="E219" s="25"/>
      <c r="F219" s="25"/>
      <c r="G219" s="100">
        <v>10000</v>
      </c>
      <c r="H219" s="30">
        <v>8000</v>
      </c>
      <c r="I219" s="25"/>
      <c r="J219" s="25"/>
      <c r="K219" s="100">
        <v>8000</v>
      </c>
      <c r="L219" s="30">
        <v>7842</v>
      </c>
      <c r="M219" s="25"/>
      <c r="N219" s="25"/>
      <c r="O219" s="94">
        <v>7842</v>
      </c>
      <c r="P219" s="284"/>
      <c r="Q219" s="285"/>
    </row>
    <row r="220" spans="1:17" s="106" customFormat="1" ht="28.2" x14ac:dyDescent="0.3">
      <c r="A220" s="179"/>
      <c r="B220" s="37"/>
      <c r="C220" s="56" t="s">
        <v>114</v>
      </c>
      <c r="D220" s="30">
        <v>1000</v>
      </c>
      <c r="E220" s="25"/>
      <c r="F220" s="25"/>
      <c r="G220" s="100">
        <v>1000</v>
      </c>
      <c r="H220" s="30">
        <v>200</v>
      </c>
      <c r="I220" s="25"/>
      <c r="J220" s="25"/>
      <c r="K220" s="100">
        <v>200</v>
      </c>
      <c r="L220" s="30">
        <v>157</v>
      </c>
      <c r="M220" s="25"/>
      <c r="N220" s="25"/>
      <c r="O220" s="94">
        <v>157</v>
      </c>
      <c r="P220" s="284"/>
      <c r="Q220" s="285"/>
    </row>
    <row r="221" spans="1:17" s="106" customFormat="1" x14ac:dyDescent="0.3">
      <c r="A221" s="179"/>
      <c r="B221" s="37"/>
      <c r="C221" s="56" t="s">
        <v>115</v>
      </c>
      <c r="D221" s="30">
        <v>1500</v>
      </c>
      <c r="E221" s="25"/>
      <c r="F221" s="25"/>
      <c r="G221" s="100">
        <v>1500</v>
      </c>
      <c r="H221" s="30">
        <v>1500</v>
      </c>
      <c r="I221" s="25"/>
      <c r="J221" s="25"/>
      <c r="K221" s="100">
        <v>1500</v>
      </c>
      <c r="L221" s="30">
        <v>1320</v>
      </c>
      <c r="M221" s="25"/>
      <c r="N221" s="25"/>
      <c r="O221" s="94">
        <v>1320</v>
      </c>
      <c r="P221" s="284"/>
      <c r="Q221" s="285"/>
    </row>
    <row r="222" spans="1:17" s="106" customFormat="1" x14ac:dyDescent="0.3">
      <c r="A222" s="179"/>
      <c r="B222" s="37"/>
      <c r="C222" s="56" t="s">
        <v>116</v>
      </c>
      <c r="D222" s="30">
        <v>7500</v>
      </c>
      <c r="E222" s="25"/>
      <c r="F222" s="25"/>
      <c r="G222" s="100">
        <v>7500</v>
      </c>
      <c r="H222" s="30">
        <v>7500</v>
      </c>
      <c r="I222" s="25"/>
      <c r="J222" s="25"/>
      <c r="K222" s="100">
        <v>7500</v>
      </c>
      <c r="L222" s="30">
        <v>3643</v>
      </c>
      <c r="M222" s="25"/>
      <c r="N222" s="25"/>
      <c r="O222" s="94">
        <v>3643</v>
      </c>
      <c r="P222" s="284"/>
      <c r="Q222" s="285"/>
    </row>
    <row r="223" spans="1:17" s="106" customFormat="1" ht="30" customHeight="1" x14ac:dyDescent="0.3">
      <c r="A223" s="179"/>
      <c r="B223" s="37"/>
      <c r="C223" s="56" t="s">
        <v>117</v>
      </c>
      <c r="D223" s="30">
        <v>100</v>
      </c>
      <c r="E223" s="25"/>
      <c r="F223" s="25"/>
      <c r="G223" s="100">
        <v>100</v>
      </c>
      <c r="H223" s="30">
        <v>100</v>
      </c>
      <c r="I223" s="25"/>
      <c r="J223" s="25"/>
      <c r="K223" s="100">
        <v>100</v>
      </c>
      <c r="L223" s="30">
        <v>0</v>
      </c>
      <c r="M223" s="25"/>
      <c r="N223" s="25"/>
      <c r="O223" s="94">
        <v>0</v>
      </c>
      <c r="P223" s="284"/>
      <c r="Q223" s="285"/>
    </row>
    <row r="224" spans="1:17" s="106" customFormat="1" x14ac:dyDescent="0.3">
      <c r="A224" s="179"/>
      <c r="B224" s="37"/>
      <c r="C224" s="56" t="s">
        <v>118</v>
      </c>
      <c r="D224" s="30">
        <v>200</v>
      </c>
      <c r="E224" s="25"/>
      <c r="F224" s="25"/>
      <c r="G224" s="100">
        <v>200</v>
      </c>
      <c r="H224" s="30">
        <v>200</v>
      </c>
      <c r="I224" s="25"/>
      <c r="J224" s="25"/>
      <c r="K224" s="100">
        <v>200</v>
      </c>
      <c r="L224" s="30">
        <v>63</v>
      </c>
      <c r="M224" s="25"/>
      <c r="N224" s="25"/>
      <c r="O224" s="94">
        <v>63</v>
      </c>
      <c r="P224" s="284"/>
      <c r="Q224" s="285"/>
    </row>
    <row r="225" spans="1:17" s="106" customFormat="1" x14ac:dyDescent="0.3">
      <c r="A225" s="179"/>
      <c r="B225" s="37"/>
      <c r="C225" s="56" t="s">
        <v>119</v>
      </c>
      <c r="D225" s="30">
        <v>100</v>
      </c>
      <c r="E225" s="25"/>
      <c r="F225" s="25"/>
      <c r="G225" s="100">
        <v>100</v>
      </c>
      <c r="H225" s="30">
        <v>100</v>
      </c>
      <c r="I225" s="25"/>
      <c r="J225" s="25"/>
      <c r="K225" s="100">
        <v>100</v>
      </c>
      <c r="L225" s="30">
        <v>98</v>
      </c>
      <c r="M225" s="25"/>
      <c r="N225" s="25"/>
      <c r="O225" s="94">
        <v>98</v>
      </c>
      <c r="P225" s="284"/>
      <c r="Q225" s="285"/>
    </row>
    <row r="226" spans="1:17" s="106" customFormat="1" x14ac:dyDescent="0.3">
      <c r="A226" s="179"/>
      <c r="B226" s="37"/>
      <c r="C226" s="56" t="s">
        <v>147</v>
      </c>
      <c r="D226" s="30">
        <v>1000</v>
      </c>
      <c r="E226" s="25"/>
      <c r="F226" s="25"/>
      <c r="G226" s="100">
        <v>1000</v>
      </c>
      <c r="H226" s="30">
        <v>1000</v>
      </c>
      <c r="I226" s="25"/>
      <c r="J226" s="25"/>
      <c r="K226" s="100">
        <v>1000</v>
      </c>
      <c r="L226" s="30">
        <v>251</v>
      </c>
      <c r="M226" s="25"/>
      <c r="N226" s="25"/>
      <c r="O226" s="94">
        <v>251</v>
      </c>
      <c r="P226" s="284"/>
      <c r="Q226" s="285"/>
    </row>
    <row r="227" spans="1:17" s="106" customFormat="1" x14ac:dyDescent="0.3">
      <c r="A227" s="179"/>
      <c r="B227" s="37"/>
      <c r="C227" s="56" t="s">
        <v>148</v>
      </c>
      <c r="D227" s="30">
        <v>6000</v>
      </c>
      <c r="E227" s="25"/>
      <c r="F227" s="25"/>
      <c r="G227" s="100">
        <v>6000</v>
      </c>
      <c r="H227" s="30">
        <v>8800</v>
      </c>
      <c r="I227" s="25"/>
      <c r="J227" s="25"/>
      <c r="K227" s="100">
        <v>8800</v>
      </c>
      <c r="L227" s="30">
        <v>7566</v>
      </c>
      <c r="M227" s="25"/>
      <c r="N227" s="25"/>
      <c r="O227" s="94">
        <v>7566</v>
      </c>
      <c r="P227" s="284"/>
      <c r="Q227" s="285"/>
    </row>
    <row r="228" spans="1:17" s="106" customFormat="1" x14ac:dyDescent="0.3">
      <c r="A228" s="179"/>
      <c r="B228" s="37"/>
      <c r="C228" s="180" t="s">
        <v>194</v>
      </c>
      <c r="D228" s="30">
        <v>500</v>
      </c>
      <c r="E228" s="25"/>
      <c r="F228" s="25"/>
      <c r="G228" s="100">
        <v>500</v>
      </c>
      <c r="H228" s="30">
        <v>500</v>
      </c>
      <c r="I228" s="25"/>
      <c r="J228" s="25"/>
      <c r="K228" s="100">
        <v>500</v>
      </c>
      <c r="L228" s="30">
        <v>177</v>
      </c>
      <c r="M228" s="25"/>
      <c r="N228" s="25"/>
      <c r="O228" s="94">
        <v>177</v>
      </c>
      <c r="P228" s="284"/>
      <c r="Q228" s="285"/>
    </row>
    <row r="229" spans="1:17" s="106" customFormat="1" x14ac:dyDescent="0.3">
      <c r="A229" s="179"/>
      <c r="B229" s="37"/>
      <c r="C229" s="180" t="s">
        <v>193</v>
      </c>
      <c r="D229" s="30">
        <v>2500</v>
      </c>
      <c r="E229" s="25"/>
      <c r="F229" s="25"/>
      <c r="G229" s="100">
        <v>2500</v>
      </c>
      <c r="H229" s="30">
        <v>2500</v>
      </c>
      <c r="I229" s="25"/>
      <c r="J229" s="25"/>
      <c r="K229" s="100">
        <v>2500</v>
      </c>
      <c r="L229" s="30">
        <v>2098</v>
      </c>
      <c r="M229" s="25"/>
      <c r="N229" s="25"/>
      <c r="O229" s="94">
        <v>2098</v>
      </c>
      <c r="P229" s="284"/>
      <c r="Q229" s="285"/>
    </row>
    <row r="230" spans="1:17" s="106" customFormat="1" x14ac:dyDescent="0.3">
      <c r="A230" s="179"/>
      <c r="B230" s="37"/>
      <c r="C230" s="180" t="s">
        <v>192</v>
      </c>
      <c r="D230" s="30">
        <v>3500</v>
      </c>
      <c r="E230" s="25"/>
      <c r="F230" s="25"/>
      <c r="G230" s="100">
        <v>3500</v>
      </c>
      <c r="H230" s="30">
        <v>3500</v>
      </c>
      <c r="I230" s="25"/>
      <c r="J230" s="25"/>
      <c r="K230" s="100">
        <v>3500</v>
      </c>
      <c r="L230" s="30">
        <v>3477</v>
      </c>
      <c r="M230" s="25"/>
      <c r="N230" s="25"/>
      <c r="O230" s="94">
        <v>3477</v>
      </c>
      <c r="P230" s="284"/>
      <c r="Q230" s="285"/>
    </row>
    <row r="231" spans="1:17" s="106" customFormat="1" x14ac:dyDescent="0.3">
      <c r="A231" s="179"/>
      <c r="B231" s="37"/>
      <c r="C231" s="56" t="s">
        <v>191</v>
      </c>
      <c r="D231" s="30">
        <v>1000</v>
      </c>
      <c r="E231" s="25"/>
      <c r="F231" s="25"/>
      <c r="G231" s="100">
        <v>1000</v>
      </c>
      <c r="H231" s="30">
        <v>1000</v>
      </c>
      <c r="I231" s="25"/>
      <c r="J231" s="25"/>
      <c r="K231" s="100">
        <v>1000</v>
      </c>
      <c r="L231" s="30">
        <v>39</v>
      </c>
      <c r="M231" s="25"/>
      <c r="N231" s="25"/>
      <c r="O231" s="94">
        <v>39</v>
      </c>
      <c r="P231" s="284"/>
      <c r="Q231" s="285"/>
    </row>
    <row r="232" spans="1:17" s="106" customFormat="1" x14ac:dyDescent="0.3">
      <c r="A232" s="179"/>
      <c r="B232" s="37"/>
      <c r="C232" s="56" t="s">
        <v>544</v>
      </c>
      <c r="D232" s="30">
        <v>1500</v>
      </c>
      <c r="E232" s="25"/>
      <c r="F232" s="25"/>
      <c r="G232" s="100">
        <v>1500</v>
      </c>
      <c r="H232" s="30">
        <v>1500</v>
      </c>
      <c r="I232" s="25"/>
      <c r="J232" s="25"/>
      <c r="K232" s="100">
        <v>1500</v>
      </c>
      <c r="L232" s="30">
        <v>228</v>
      </c>
      <c r="M232" s="25"/>
      <c r="N232" s="25"/>
      <c r="O232" s="94">
        <v>228</v>
      </c>
      <c r="P232" s="284"/>
      <c r="Q232" s="285"/>
    </row>
    <row r="233" spans="1:17" s="106" customFormat="1" x14ac:dyDescent="0.3">
      <c r="A233" s="179"/>
      <c r="B233" s="37"/>
      <c r="C233" s="56" t="s">
        <v>675</v>
      </c>
      <c r="D233" s="30"/>
      <c r="E233" s="25"/>
      <c r="F233" s="25"/>
      <c r="G233" s="100"/>
      <c r="H233" s="30">
        <v>130</v>
      </c>
      <c r="I233" s="25"/>
      <c r="J233" s="25"/>
      <c r="K233" s="100">
        <v>130</v>
      </c>
      <c r="L233" s="30">
        <v>130</v>
      </c>
      <c r="M233" s="25"/>
      <c r="N233" s="25"/>
      <c r="O233" s="94">
        <v>130</v>
      </c>
      <c r="P233" s="284"/>
      <c r="Q233" s="285"/>
    </row>
    <row r="234" spans="1:17" s="106" customFormat="1" x14ac:dyDescent="0.3">
      <c r="A234" s="179"/>
      <c r="B234" s="37"/>
      <c r="C234" s="56" t="s">
        <v>120</v>
      </c>
      <c r="D234" s="30">
        <v>2500</v>
      </c>
      <c r="E234" s="25"/>
      <c r="F234" s="25"/>
      <c r="G234" s="100">
        <v>2500</v>
      </c>
      <c r="H234" s="30">
        <v>2500</v>
      </c>
      <c r="I234" s="25"/>
      <c r="J234" s="25"/>
      <c r="K234" s="100">
        <v>2500</v>
      </c>
      <c r="L234" s="30">
        <v>1803</v>
      </c>
      <c r="M234" s="25"/>
      <c r="N234" s="25"/>
      <c r="O234" s="94">
        <v>1803</v>
      </c>
      <c r="P234" s="284"/>
      <c r="Q234" s="285"/>
    </row>
    <row r="235" spans="1:17" s="106" customFormat="1" x14ac:dyDescent="0.3">
      <c r="A235" s="179"/>
      <c r="B235" s="37"/>
      <c r="C235" s="56" t="s">
        <v>121</v>
      </c>
      <c r="D235" s="30">
        <v>100</v>
      </c>
      <c r="E235" s="25"/>
      <c r="F235" s="25"/>
      <c r="G235" s="100">
        <v>100</v>
      </c>
      <c r="H235" s="30">
        <v>100</v>
      </c>
      <c r="I235" s="25"/>
      <c r="J235" s="25"/>
      <c r="K235" s="100">
        <v>100</v>
      </c>
      <c r="L235" s="30">
        <v>0</v>
      </c>
      <c r="M235" s="25"/>
      <c r="N235" s="25"/>
      <c r="O235" s="94">
        <v>0</v>
      </c>
      <c r="P235" s="284"/>
      <c r="Q235" s="285"/>
    </row>
    <row r="236" spans="1:17" s="106" customFormat="1" x14ac:dyDescent="0.3">
      <c r="A236" s="179"/>
      <c r="B236" s="37"/>
      <c r="C236" s="56" t="s">
        <v>676</v>
      </c>
      <c r="D236" s="30"/>
      <c r="E236" s="25"/>
      <c r="F236" s="25"/>
      <c r="G236" s="100"/>
      <c r="H236" s="30">
        <v>10968</v>
      </c>
      <c r="I236" s="25"/>
      <c r="J236" s="25"/>
      <c r="K236" s="100">
        <v>10968</v>
      </c>
      <c r="L236" s="30">
        <v>0</v>
      </c>
      <c r="M236" s="25"/>
      <c r="N236" s="25"/>
      <c r="O236" s="94">
        <v>0</v>
      </c>
      <c r="P236" s="284"/>
      <c r="Q236" s="285"/>
    </row>
    <row r="237" spans="1:17" s="106" customFormat="1" x14ac:dyDescent="0.3">
      <c r="A237" s="179"/>
      <c r="B237" s="37"/>
      <c r="C237" s="56" t="s">
        <v>677</v>
      </c>
      <c r="D237" s="30"/>
      <c r="E237" s="25"/>
      <c r="F237" s="25"/>
      <c r="G237" s="100"/>
      <c r="H237" s="30">
        <v>4768</v>
      </c>
      <c r="I237" s="25"/>
      <c r="J237" s="25"/>
      <c r="K237" s="100">
        <v>4768</v>
      </c>
      <c r="L237" s="30">
        <v>4768</v>
      </c>
      <c r="M237" s="25"/>
      <c r="N237" s="25"/>
      <c r="O237" s="94">
        <v>4768</v>
      </c>
      <c r="P237" s="284"/>
      <c r="Q237" s="285"/>
    </row>
    <row r="238" spans="1:17" s="106" customFormat="1" x14ac:dyDescent="0.3">
      <c r="A238" s="179"/>
      <c r="B238" s="37"/>
      <c r="C238" s="56"/>
      <c r="D238" s="30"/>
      <c r="E238" s="25"/>
      <c r="F238" s="25"/>
      <c r="G238" s="100"/>
      <c r="H238" s="30"/>
      <c r="I238" s="25"/>
      <c r="J238" s="25"/>
      <c r="K238" s="100"/>
      <c r="L238" s="30"/>
      <c r="M238" s="25"/>
      <c r="N238" s="25"/>
      <c r="O238" s="94"/>
      <c r="P238" s="284"/>
      <c r="Q238" s="285"/>
    </row>
    <row r="239" spans="1:17" s="8" customFormat="1" x14ac:dyDescent="0.3">
      <c r="A239" s="170"/>
      <c r="B239" s="46"/>
      <c r="C239" s="76" t="s">
        <v>44</v>
      </c>
      <c r="D239" s="176">
        <f>SUM(D218:D235)</f>
        <v>39000</v>
      </c>
      <c r="E239" s="39">
        <f>SUM(E218:E234)</f>
        <v>0</v>
      </c>
      <c r="F239" s="39">
        <f>SUM(F218:F234)</f>
        <v>0</v>
      </c>
      <c r="G239" s="177">
        <f>SUM(G218:G235)</f>
        <v>39000</v>
      </c>
      <c r="H239" s="83">
        <f>SUM(H218:H238)</f>
        <v>54866</v>
      </c>
      <c r="I239" s="39">
        <f t="shared" ref="I239:K239" si="33">SUM(I218:I238)</f>
        <v>0</v>
      </c>
      <c r="J239" s="39">
        <f t="shared" si="33"/>
        <v>0</v>
      </c>
      <c r="K239" s="107">
        <f t="shared" si="33"/>
        <v>54866</v>
      </c>
      <c r="L239" s="83">
        <f>SUM(L218:L238)</f>
        <v>33660</v>
      </c>
      <c r="M239" s="39">
        <f t="shared" ref="M239:O239" si="34">SUM(M218:M238)</f>
        <v>0</v>
      </c>
      <c r="N239" s="39">
        <f t="shared" si="34"/>
        <v>0</v>
      </c>
      <c r="O239" s="177">
        <f t="shared" si="34"/>
        <v>33660</v>
      </c>
      <c r="P239" s="5"/>
      <c r="Q239" s="75"/>
    </row>
    <row r="240" spans="1:17" s="8" customFormat="1" x14ac:dyDescent="0.3">
      <c r="A240" s="170"/>
      <c r="B240" s="37"/>
      <c r="C240" s="76"/>
      <c r="D240" s="72"/>
      <c r="E240" s="75"/>
      <c r="F240" s="75"/>
      <c r="G240" s="103"/>
      <c r="H240" s="72"/>
      <c r="I240" s="75"/>
      <c r="J240" s="75"/>
      <c r="K240" s="103"/>
      <c r="L240" s="72"/>
      <c r="M240" s="75"/>
      <c r="N240" s="75"/>
      <c r="O240" s="103"/>
      <c r="P240" s="5"/>
      <c r="Q240" s="75"/>
    </row>
    <row r="241" spans="1:17" s="8" customFormat="1" x14ac:dyDescent="0.3">
      <c r="A241" s="170"/>
      <c r="B241" s="37" t="s">
        <v>18</v>
      </c>
      <c r="C241" s="60" t="s">
        <v>57</v>
      </c>
      <c r="D241" s="72"/>
      <c r="E241" s="75"/>
      <c r="F241" s="75"/>
      <c r="G241" s="103"/>
      <c r="H241" s="72"/>
      <c r="I241" s="75"/>
      <c r="J241" s="75"/>
      <c r="K241" s="103"/>
      <c r="L241" s="72"/>
      <c r="M241" s="75"/>
      <c r="N241" s="75"/>
      <c r="O241" s="103"/>
      <c r="P241" s="5"/>
      <c r="Q241" s="75"/>
    </row>
    <row r="242" spans="1:17" s="8" customFormat="1" x14ac:dyDescent="0.3">
      <c r="A242" s="170"/>
      <c r="B242" s="37"/>
      <c r="C242" s="60" t="s">
        <v>61</v>
      </c>
      <c r="D242" s="72"/>
      <c r="E242" s="75"/>
      <c r="F242" s="75"/>
      <c r="G242" s="103"/>
      <c r="H242" s="72"/>
      <c r="I242" s="75"/>
      <c r="J242" s="75"/>
      <c r="K242" s="103"/>
      <c r="L242" s="72"/>
      <c r="M242" s="75"/>
      <c r="N242" s="75"/>
      <c r="O242" s="103"/>
      <c r="P242" s="5"/>
      <c r="Q242" s="75"/>
    </row>
    <row r="243" spans="1:17" s="8" customFormat="1" ht="16.5" customHeight="1" x14ac:dyDescent="0.3">
      <c r="A243" s="170"/>
      <c r="B243" s="37"/>
      <c r="C243" s="60" t="s">
        <v>38</v>
      </c>
      <c r="D243" s="30">
        <v>600</v>
      </c>
      <c r="E243" s="25">
        <v>600</v>
      </c>
      <c r="F243" s="25"/>
      <c r="G243" s="94"/>
      <c r="H243" s="30">
        <v>600</v>
      </c>
      <c r="I243" s="25">
        <v>600</v>
      </c>
      <c r="J243" s="25"/>
      <c r="K243" s="94"/>
      <c r="L243" s="30">
        <v>300</v>
      </c>
      <c r="M243" s="25">
        <v>300</v>
      </c>
      <c r="N243" s="25"/>
      <c r="O243" s="94"/>
      <c r="P243" s="5"/>
      <c r="Q243" s="75"/>
    </row>
    <row r="244" spans="1:17" s="8" customFormat="1" x14ac:dyDescent="0.3">
      <c r="A244" s="170"/>
      <c r="B244" s="37"/>
      <c r="C244" s="60" t="s">
        <v>66</v>
      </c>
      <c r="D244" s="30">
        <v>3500</v>
      </c>
      <c r="E244" s="25"/>
      <c r="F244" s="25">
        <v>3500</v>
      </c>
      <c r="G244" s="94"/>
      <c r="H244" s="30">
        <v>374</v>
      </c>
      <c r="I244" s="25"/>
      <c r="J244" s="25">
        <v>374</v>
      </c>
      <c r="K244" s="94"/>
      <c r="L244" s="30">
        <v>773</v>
      </c>
      <c r="M244" s="25"/>
      <c r="N244" s="25">
        <v>773</v>
      </c>
      <c r="O244" s="94"/>
      <c r="P244" s="284"/>
      <c r="Q244" s="75"/>
    </row>
    <row r="245" spans="1:17" s="8" customFormat="1" ht="28.2" x14ac:dyDescent="0.3">
      <c r="A245" s="170"/>
      <c r="B245" s="37"/>
      <c r="C245" s="56" t="s">
        <v>100</v>
      </c>
      <c r="D245" s="74">
        <v>333530</v>
      </c>
      <c r="E245" s="48">
        <v>169753</v>
      </c>
      <c r="F245" s="25">
        <v>163777</v>
      </c>
      <c r="G245" s="101"/>
      <c r="H245" s="74">
        <f>390122+1335+1315-2723+18042+1780+34500</f>
        <v>444371</v>
      </c>
      <c r="I245" s="48">
        <v>280594</v>
      </c>
      <c r="J245" s="25">
        <v>163777</v>
      </c>
      <c r="K245" s="101"/>
      <c r="L245" s="74">
        <v>446895</v>
      </c>
      <c r="M245" s="48">
        <v>283118</v>
      </c>
      <c r="N245" s="25">
        <v>163777</v>
      </c>
      <c r="O245" s="101"/>
      <c r="P245" s="5"/>
      <c r="Q245" s="75"/>
    </row>
    <row r="246" spans="1:17" s="8" customFormat="1" ht="15" customHeight="1" x14ac:dyDescent="0.3">
      <c r="A246" s="170"/>
      <c r="B246" s="37"/>
      <c r="C246" s="56" t="s">
        <v>149</v>
      </c>
      <c r="D246" s="80">
        <v>400</v>
      </c>
      <c r="E246" s="48"/>
      <c r="F246" s="48">
        <v>400</v>
      </c>
      <c r="G246" s="102"/>
      <c r="H246" s="80">
        <v>400</v>
      </c>
      <c r="I246" s="48"/>
      <c r="J246" s="48">
        <v>400</v>
      </c>
      <c r="K246" s="102"/>
      <c r="L246" s="80">
        <v>500</v>
      </c>
      <c r="M246" s="48"/>
      <c r="N246" s="48">
        <v>500</v>
      </c>
      <c r="O246" s="101"/>
      <c r="P246" s="5"/>
      <c r="Q246" s="75"/>
    </row>
    <row r="247" spans="1:17" s="8" customFormat="1" ht="42" x14ac:dyDescent="0.3">
      <c r="A247" s="170"/>
      <c r="B247" s="37"/>
      <c r="C247" s="181" t="s">
        <v>320</v>
      </c>
      <c r="D247" s="80">
        <v>953</v>
      </c>
      <c r="E247" s="48">
        <v>953</v>
      </c>
      <c r="F247" s="48"/>
      <c r="G247" s="102"/>
      <c r="H247" s="80">
        <v>953</v>
      </c>
      <c r="I247" s="48">
        <v>953</v>
      </c>
      <c r="J247" s="48"/>
      <c r="K247" s="102"/>
      <c r="L247" s="80">
        <v>953</v>
      </c>
      <c r="M247" s="48">
        <v>953</v>
      </c>
      <c r="N247" s="48"/>
      <c r="O247" s="101"/>
      <c r="P247" s="5"/>
      <c r="Q247" s="75"/>
    </row>
    <row r="248" spans="1:17" s="8" customFormat="1" x14ac:dyDescent="0.3">
      <c r="A248" s="170"/>
      <c r="B248" s="37"/>
      <c r="C248" s="181" t="s">
        <v>321</v>
      </c>
      <c r="D248" s="80">
        <v>461</v>
      </c>
      <c r="E248" s="48">
        <v>461</v>
      </c>
      <c r="F248" s="48"/>
      <c r="G248" s="102"/>
      <c r="H248" s="80">
        <v>461</v>
      </c>
      <c r="I248" s="48">
        <v>461</v>
      </c>
      <c r="J248" s="48"/>
      <c r="K248" s="102"/>
      <c r="L248" s="80">
        <v>463</v>
      </c>
      <c r="M248" s="48">
        <v>463</v>
      </c>
      <c r="N248" s="48"/>
      <c r="O248" s="101"/>
      <c r="P248" s="5"/>
      <c r="Q248" s="75"/>
    </row>
    <row r="249" spans="1:17" s="8" customFormat="1" x14ac:dyDescent="0.3">
      <c r="A249" s="170"/>
      <c r="B249" s="37"/>
      <c r="C249" s="181" t="s">
        <v>322</v>
      </c>
      <c r="D249" s="80">
        <v>287</v>
      </c>
      <c r="E249" s="48"/>
      <c r="F249" s="48">
        <v>287</v>
      </c>
      <c r="G249" s="102"/>
      <c r="H249" s="80">
        <v>287</v>
      </c>
      <c r="I249" s="48"/>
      <c r="J249" s="48">
        <v>287</v>
      </c>
      <c r="K249" s="102"/>
      <c r="L249" s="80">
        <v>288</v>
      </c>
      <c r="M249" s="48"/>
      <c r="N249" s="48">
        <v>288</v>
      </c>
      <c r="O249" s="101"/>
      <c r="P249" s="5"/>
      <c r="Q249" s="75"/>
    </row>
    <row r="250" spans="1:17" s="8" customFormat="1" ht="16.5" customHeight="1" x14ac:dyDescent="0.3">
      <c r="A250" s="170"/>
      <c r="B250" s="37"/>
      <c r="C250" s="56" t="s">
        <v>631</v>
      </c>
      <c r="D250" s="80"/>
      <c r="E250" s="48"/>
      <c r="F250" s="48"/>
      <c r="G250" s="102"/>
      <c r="H250" s="80">
        <v>80</v>
      </c>
      <c r="I250" s="48">
        <v>80</v>
      </c>
      <c r="J250" s="48"/>
      <c r="K250" s="102"/>
      <c r="L250" s="80">
        <v>110</v>
      </c>
      <c r="M250" s="48">
        <v>110</v>
      </c>
      <c r="N250" s="48"/>
      <c r="O250" s="101"/>
      <c r="P250" s="5"/>
      <c r="Q250" s="75"/>
    </row>
    <row r="251" spans="1:17" s="8" customFormat="1" ht="42" x14ac:dyDescent="0.3">
      <c r="A251" s="170"/>
      <c r="B251" s="37"/>
      <c r="C251" s="277" t="s">
        <v>632</v>
      </c>
      <c r="D251" s="80"/>
      <c r="E251" s="48"/>
      <c r="F251" s="48"/>
      <c r="G251" s="102"/>
      <c r="H251" s="80">
        <v>2021</v>
      </c>
      <c r="I251" s="48">
        <v>2021</v>
      </c>
      <c r="J251" s="48"/>
      <c r="K251" s="102"/>
      <c r="L251" s="80">
        <v>2021</v>
      </c>
      <c r="M251" s="48">
        <v>2021</v>
      </c>
      <c r="N251" s="48"/>
      <c r="O251" s="101"/>
      <c r="P251" s="5"/>
      <c r="Q251" s="75"/>
    </row>
    <row r="252" spans="1:17" s="8" customFormat="1" ht="28.2" x14ac:dyDescent="0.3">
      <c r="A252" s="170"/>
      <c r="B252" s="37"/>
      <c r="C252" s="56" t="s">
        <v>678</v>
      </c>
      <c r="D252" s="80"/>
      <c r="E252" s="48"/>
      <c r="F252" s="48"/>
      <c r="G252" s="102"/>
      <c r="H252" s="80">
        <v>200</v>
      </c>
      <c r="I252" s="48">
        <v>200</v>
      </c>
      <c r="J252" s="48"/>
      <c r="K252" s="102"/>
      <c r="L252" s="80">
        <v>200</v>
      </c>
      <c r="M252" s="48">
        <v>200</v>
      </c>
      <c r="N252" s="48"/>
      <c r="O252" s="101"/>
      <c r="P252" s="5"/>
      <c r="Q252" s="75"/>
    </row>
    <row r="253" spans="1:17" s="8" customFormat="1" x14ac:dyDescent="0.3">
      <c r="A253" s="170"/>
      <c r="B253" s="37"/>
      <c r="C253" s="56" t="s">
        <v>665</v>
      </c>
      <c r="D253" s="80"/>
      <c r="E253" s="48"/>
      <c r="F253" s="48"/>
      <c r="G253" s="102"/>
      <c r="H253" s="80">
        <v>215</v>
      </c>
      <c r="I253" s="48">
        <v>215</v>
      </c>
      <c r="J253" s="48"/>
      <c r="K253" s="102"/>
      <c r="L253" s="80">
        <v>215</v>
      </c>
      <c r="M253" s="48">
        <v>215</v>
      </c>
      <c r="N253" s="48"/>
      <c r="O253" s="101"/>
      <c r="P253" s="284"/>
      <c r="Q253" s="75"/>
    </row>
    <row r="254" spans="1:17" s="8" customFormat="1" ht="28.2" x14ac:dyDescent="0.3">
      <c r="A254" s="170"/>
      <c r="B254" s="37"/>
      <c r="C254" s="56" t="s">
        <v>1911</v>
      </c>
      <c r="D254" s="80"/>
      <c r="E254" s="48"/>
      <c r="F254" s="48"/>
      <c r="G254" s="102"/>
      <c r="H254" s="80"/>
      <c r="I254" s="48"/>
      <c r="J254" s="48"/>
      <c r="K254" s="102"/>
      <c r="L254" s="80">
        <v>6154</v>
      </c>
      <c r="M254" s="48">
        <v>6154</v>
      </c>
      <c r="N254" s="48"/>
      <c r="O254" s="101"/>
      <c r="P254" s="5"/>
      <c r="Q254" s="75"/>
    </row>
    <row r="255" spans="1:17" s="8" customFormat="1" x14ac:dyDescent="0.3">
      <c r="A255" s="170"/>
      <c r="B255" s="37"/>
      <c r="C255" s="56" t="s">
        <v>1912</v>
      </c>
      <c r="D255" s="80"/>
      <c r="E255" s="48"/>
      <c r="F255" s="48"/>
      <c r="G255" s="102"/>
      <c r="H255" s="80"/>
      <c r="I255" s="48"/>
      <c r="J255" s="48"/>
      <c r="K255" s="102"/>
      <c r="L255" s="80">
        <v>872</v>
      </c>
      <c r="M255" s="48">
        <v>872</v>
      </c>
      <c r="N255" s="48"/>
      <c r="O255" s="101"/>
      <c r="P255" s="5"/>
      <c r="Q255" s="75"/>
    </row>
    <row r="256" spans="1:17" s="8" customFormat="1" x14ac:dyDescent="0.3">
      <c r="A256" s="170"/>
      <c r="B256" s="37"/>
      <c r="C256" s="56" t="s">
        <v>1913</v>
      </c>
      <c r="D256" s="80"/>
      <c r="E256" s="48"/>
      <c r="F256" s="48"/>
      <c r="G256" s="102"/>
      <c r="H256" s="80"/>
      <c r="I256" s="48"/>
      <c r="J256" s="48"/>
      <c r="K256" s="102"/>
      <c r="L256" s="80">
        <v>2186</v>
      </c>
      <c r="M256" s="48">
        <v>2186</v>
      </c>
      <c r="N256" s="48"/>
      <c r="O256" s="101"/>
      <c r="P256" s="5"/>
      <c r="Q256" s="75"/>
    </row>
    <row r="257" spans="1:17" s="8" customFormat="1" x14ac:dyDescent="0.3">
      <c r="A257" s="170"/>
      <c r="B257" s="37"/>
      <c r="C257" s="173" t="s">
        <v>28</v>
      </c>
      <c r="D257" s="81">
        <f t="shared" ref="D257:G257" si="35">SUM(D243:D249)</f>
        <v>339731</v>
      </c>
      <c r="E257" s="35">
        <f t="shared" si="35"/>
        <v>171767</v>
      </c>
      <c r="F257" s="35">
        <f t="shared" si="35"/>
        <v>167964</v>
      </c>
      <c r="G257" s="98">
        <f t="shared" si="35"/>
        <v>0</v>
      </c>
      <c r="H257" s="81">
        <f>SUM(H243:H253)</f>
        <v>449962</v>
      </c>
      <c r="I257" s="35">
        <f t="shared" ref="I257:K257" si="36">SUM(I243:I253)</f>
        <v>285124</v>
      </c>
      <c r="J257" s="35">
        <f t="shared" si="36"/>
        <v>164838</v>
      </c>
      <c r="K257" s="98">
        <f t="shared" si="36"/>
        <v>0</v>
      </c>
      <c r="L257" s="81">
        <f>SUM(L243:L256)</f>
        <v>461930</v>
      </c>
      <c r="M257" s="35">
        <f>SUM(M243:M256)</f>
        <v>296592</v>
      </c>
      <c r="N257" s="35">
        <f t="shared" ref="N257:O257" si="37">SUM(N243:N256)</f>
        <v>165338</v>
      </c>
      <c r="O257" s="95">
        <f t="shared" si="37"/>
        <v>0</v>
      </c>
      <c r="P257" s="5"/>
      <c r="Q257" s="75"/>
    </row>
    <row r="258" spans="1:17" s="8" customFormat="1" x14ac:dyDescent="0.3">
      <c r="A258" s="170"/>
      <c r="B258" s="37"/>
      <c r="C258" s="173"/>
      <c r="D258" s="72"/>
      <c r="E258" s="75"/>
      <c r="F258" s="75"/>
      <c r="G258" s="103"/>
      <c r="H258" s="72"/>
      <c r="I258" s="75"/>
      <c r="J258" s="75"/>
      <c r="K258" s="103"/>
      <c r="L258" s="72"/>
      <c r="M258" s="75"/>
      <c r="N258" s="75"/>
      <c r="O258" s="103"/>
      <c r="P258" s="5"/>
      <c r="Q258" s="75"/>
    </row>
    <row r="259" spans="1:17" s="8" customFormat="1" x14ac:dyDescent="0.3">
      <c r="A259" s="170"/>
      <c r="B259" s="37"/>
      <c r="C259" s="60" t="s">
        <v>62</v>
      </c>
      <c r="D259" s="72"/>
      <c r="E259" s="75"/>
      <c r="F259" s="75"/>
      <c r="G259" s="103"/>
      <c r="H259" s="72"/>
      <c r="I259" s="75"/>
      <c r="J259" s="75"/>
      <c r="K259" s="103"/>
      <c r="L259" s="72"/>
      <c r="M259" s="75"/>
      <c r="N259" s="75"/>
      <c r="O259" s="103"/>
      <c r="P259" s="5"/>
      <c r="Q259" s="75"/>
    </row>
    <row r="260" spans="1:17" s="8" customFormat="1" x14ac:dyDescent="0.3">
      <c r="A260" s="170"/>
      <c r="B260" s="37"/>
      <c r="C260" s="60" t="s">
        <v>111</v>
      </c>
      <c r="D260" s="30">
        <v>38400</v>
      </c>
      <c r="E260" s="25">
        <v>38400</v>
      </c>
      <c r="F260" s="25"/>
      <c r="G260" s="94"/>
      <c r="H260" s="30">
        <v>38400</v>
      </c>
      <c r="I260" s="25">
        <v>38400</v>
      </c>
      <c r="J260" s="25"/>
      <c r="K260" s="94"/>
      <c r="L260" s="30">
        <v>38400</v>
      </c>
      <c r="M260" s="25">
        <v>38400</v>
      </c>
      <c r="N260" s="25"/>
      <c r="O260" s="94"/>
      <c r="P260" s="5"/>
      <c r="Q260" s="75"/>
    </row>
    <row r="261" spans="1:17" s="8" customFormat="1" x14ac:dyDescent="0.3">
      <c r="A261" s="170"/>
      <c r="B261" s="37"/>
      <c r="C261" s="60" t="s">
        <v>545</v>
      </c>
      <c r="D261" s="30">
        <v>24000</v>
      </c>
      <c r="E261" s="25">
        <v>24000</v>
      </c>
      <c r="F261" s="25"/>
      <c r="G261" s="94"/>
      <c r="H261" s="30">
        <f>24000-600</f>
        <v>23400</v>
      </c>
      <c r="I261" s="25">
        <v>23400</v>
      </c>
      <c r="J261" s="25"/>
      <c r="K261" s="94"/>
      <c r="L261" s="30">
        <v>22267</v>
      </c>
      <c r="M261" s="25">
        <v>22267</v>
      </c>
      <c r="N261" s="25"/>
      <c r="O261" s="94"/>
      <c r="P261" s="5"/>
      <c r="Q261" s="75"/>
    </row>
    <row r="262" spans="1:17" s="8" customFormat="1" x14ac:dyDescent="0.3">
      <c r="A262" s="170"/>
      <c r="B262" s="37"/>
      <c r="C262" s="60" t="s">
        <v>323</v>
      </c>
      <c r="D262" s="30">
        <v>4000</v>
      </c>
      <c r="E262" s="25"/>
      <c r="F262" s="25">
        <v>4000</v>
      </c>
      <c r="G262" s="94"/>
      <c r="H262" s="30">
        <v>4000</v>
      </c>
      <c r="I262" s="25"/>
      <c r="J262" s="25">
        <v>4000</v>
      </c>
      <c r="K262" s="94"/>
      <c r="L262" s="30">
        <v>3455</v>
      </c>
      <c r="M262" s="25"/>
      <c r="N262" s="25">
        <v>3455</v>
      </c>
      <c r="O262" s="94"/>
      <c r="P262" s="5"/>
      <c r="Q262" s="75"/>
    </row>
    <row r="263" spans="1:17" s="8" customFormat="1" x14ac:dyDescent="0.3">
      <c r="A263" s="170"/>
      <c r="B263" s="37"/>
      <c r="C263" s="60" t="s">
        <v>324</v>
      </c>
      <c r="D263" s="30">
        <v>600</v>
      </c>
      <c r="E263" s="25">
        <v>600</v>
      </c>
      <c r="F263" s="25"/>
      <c r="G263" s="94"/>
      <c r="H263" s="30">
        <v>600</v>
      </c>
      <c r="I263" s="25">
        <v>600</v>
      </c>
      <c r="J263" s="25"/>
      <c r="K263" s="94"/>
      <c r="L263" s="30">
        <v>24</v>
      </c>
      <c r="M263" s="25">
        <v>24</v>
      </c>
      <c r="N263" s="25"/>
      <c r="O263" s="94"/>
      <c r="P263" s="5"/>
      <c r="Q263" s="75"/>
    </row>
    <row r="264" spans="1:17" s="8" customFormat="1" x14ac:dyDescent="0.3">
      <c r="A264" s="170"/>
      <c r="B264" s="37"/>
      <c r="C264" s="60" t="s">
        <v>325</v>
      </c>
      <c r="D264" s="30">
        <v>14259</v>
      </c>
      <c r="E264" s="25">
        <v>14259</v>
      </c>
      <c r="F264" s="25"/>
      <c r="G264" s="94"/>
      <c r="H264" s="30">
        <v>14259</v>
      </c>
      <c r="I264" s="25">
        <v>14259</v>
      </c>
      <c r="J264" s="25"/>
      <c r="K264" s="94"/>
      <c r="L264" s="30">
        <v>0</v>
      </c>
      <c r="M264" s="25">
        <v>0</v>
      </c>
      <c r="N264" s="25"/>
      <c r="O264" s="94"/>
      <c r="P264" s="5"/>
      <c r="Q264" s="75"/>
    </row>
    <row r="265" spans="1:17" s="8" customFormat="1" x14ac:dyDescent="0.3">
      <c r="A265" s="170"/>
      <c r="B265" s="37"/>
      <c r="C265" s="60" t="s">
        <v>326</v>
      </c>
      <c r="D265" s="30">
        <v>3280</v>
      </c>
      <c r="E265" s="25">
        <v>3280</v>
      </c>
      <c r="F265" s="25"/>
      <c r="G265" s="94"/>
      <c r="H265" s="30">
        <v>3280</v>
      </c>
      <c r="I265" s="25">
        <v>3280</v>
      </c>
      <c r="J265" s="25"/>
      <c r="K265" s="94"/>
      <c r="L265" s="30">
        <v>0</v>
      </c>
      <c r="M265" s="25">
        <v>0</v>
      </c>
      <c r="N265" s="25"/>
      <c r="O265" s="94"/>
      <c r="P265" s="5"/>
      <c r="Q265" s="75"/>
    </row>
    <row r="266" spans="1:17" s="8" customFormat="1" x14ac:dyDescent="0.3">
      <c r="A266" s="170"/>
      <c r="B266" s="37"/>
      <c r="C266" s="56" t="s">
        <v>327</v>
      </c>
      <c r="D266" s="74">
        <v>4000</v>
      </c>
      <c r="E266" s="48"/>
      <c r="F266" s="48">
        <v>4000</v>
      </c>
      <c r="G266" s="101"/>
      <c r="H266" s="74">
        <v>4000</v>
      </c>
      <c r="I266" s="48"/>
      <c r="J266" s="48">
        <v>4000</v>
      </c>
      <c r="K266" s="101"/>
      <c r="L266" s="74">
        <v>2160</v>
      </c>
      <c r="M266" s="48"/>
      <c r="N266" s="48">
        <v>2160</v>
      </c>
      <c r="O266" s="101"/>
      <c r="P266" s="284"/>
      <c r="Q266" s="75"/>
    </row>
    <row r="267" spans="1:17" s="17" customFormat="1" x14ac:dyDescent="0.3">
      <c r="A267" s="171"/>
      <c r="B267" s="37"/>
      <c r="C267" s="56" t="s">
        <v>328</v>
      </c>
      <c r="D267" s="74">
        <v>1000</v>
      </c>
      <c r="E267" s="48"/>
      <c r="F267" s="48">
        <v>1000</v>
      </c>
      <c r="G267" s="101"/>
      <c r="H267" s="74">
        <v>1000</v>
      </c>
      <c r="I267" s="48"/>
      <c r="J267" s="48">
        <v>1000</v>
      </c>
      <c r="K267" s="101"/>
      <c r="L267" s="74">
        <v>1000</v>
      </c>
      <c r="M267" s="48"/>
      <c r="N267" s="48">
        <v>1000</v>
      </c>
      <c r="O267" s="101"/>
      <c r="P267" s="5"/>
      <c r="Q267" s="75"/>
    </row>
    <row r="268" spans="1:17" s="8" customFormat="1" x14ac:dyDescent="0.3">
      <c r="A268" s="170"/>
      <c r="B268" s="37"/>
      <c r="C268" s="56" t="s">
        <v>329</v>
      </c>
      <c r="D268" s="74">
        <v>200</v>
      </c>
      <c r="E268" s="48"/>
      <c r="F268" s="48">
        <v>200</v>
      </c>
      <c r="G268" s="101"/>
      <c r="H268" s="74">
        <v>400</v>
      </c>
      <c r="I268" s="48"/>
      <c r="J268" s="48">
        <v>400</v>
      </c>
      <c r="K268" s="101"/>
      <c r="L268" s="74">
        <v>400</v>
      </c>
      <c r="M268" s="48"/>
      <c r="N268" s="48">
        <v>400</v>
      </c>
      <c r="O268" s="101"/>
      <c r="P268" s="5"/>
      <c r="Q268" s="75"/>
    </row>
    <row r="269" spans="1:17" s="8" customFormat="1" x14ac:dyDescent="0.3">
      <c r="A269" s="170"/>
      <c r="B269" s="37"/>
      <c r="C269" s="56" t="s">
        <v>330</v>
      </c>
      <c r="D269" s="74">
        <v>1000</v>
      </c>
      <c r="E269" s="48"/>
      <c r="F269" s="48">
        <v>1000</v>
      </c>
      <c r="G269" s="101"/>
      <c r="H269" s="74">
        <v>1350</v>
      </c>
      <c r="I269" s="48"/>
      <c r="J269" s="48">
        <v>1350</v>
      </c>
      <c r="K269" s="101"/>
      <c r="L269" s="74">
        <v>1350</v>
      </c>
      <c r="M269" s="48"/>
      <c r="N269" s="48">
        <v>1350</v>
      </c>
      <c r="O269" s="101"/>
      <c r="P269" s="5"/>
      <c r="Q269" s="75"/>
    </row>
    <row r="270" spans="1:17" s="8" customFormat="1" x14ac:dyDescent="0.3">
      <c r="A270" s="170"/>
      <c r="B270" s="37"/>
      <c r="C270" s="56" t="s">
        <v>331</v>
      </c>
      <c r="D270" s="74">
        <v>100</v>
      </c>
      <c r="E270" s="48"/>
      <c r="F270" s="48">
        <v>100</v>
      </c>
      <c r="G270" s="101"/>
      <c r="H270" s="74">
        <v>100</v>
      </c>
      <c r="I270" s="48"/>
      <c r="J270" s="48">
        <v>100</v>
      </c>
      <c r="K270" s="101"/>
      <c r="L270" s="74">
        <v>0</v>
      </c>
      <c r="M270" s="48"/>
      <c r="N270" s="48">
        <v>0</v>
      </c>
      <c r="O270" s="101"/>
      <c r="P270" s="5"/>
      <c r="Q270" s="75"/>
    </row>
    <row r="271" spans="1:17" s="8" customFormat="1" x14ac:dyDescent="0.3">
      <c r="A271" s="170"/>
      <c r="B271" s="37"/>
      <c r="C271" s="181" t="s">
        <v>332</v>
      </c>
      <c r="D271" s="80">
        <v>500</v>
      </c>
      <c r="E271" s="48">
        <v>500</v>
      </c>
      <c r="F271" s="48"/>
      <c r="G271" s="102"/>
      <c r="H271" s="80">
        <v>500</v>
      </c>
      <c r="I271" s="48">
        <v>500</v>
      </c>
      <c r="J271" s="48"/>
      <c r="K271" s="102"/>
      <c r="L271" s="80">
        <v>0</v>
      </c>
      <c r="M271" s="48">
        <v>0</v>
      </c>
      <c r="N271" s="48"/>
      <c r="O271" s="101"/>
      <c r="P271" s="5"/>
      <c r="Q271" s="75"/>
    </row>
    <row r="272" spans="1:17" s="8" customFormat="1" x14ac:dyDescent="0.3">
      <c r="A272" s="170"/>
      <c r="B272" s="37"/>
      <c r="C272" s="181" t="s">
        <v>333</v>
      </c>
      <c r="D272" s="80">
        <v>1000</v>
      </c>
      <c r="E272" s="48"/>
      <c r="F272" s="48">
        <v>1000</v>
      </c>
      <c r="G272" s="102"/>
      <c r="H272" s="80">
        <v>1000</v>
      </c>
      <c r="I272" s="48"/>
      <c r="J272" s="48">
        <v>1000</v>
      </c>
      <c r="K272" s="102"/>
      <c r="L272" s="80">
        <v>970</v>
      </c>
      <c r="M272" s="48"/>
      <c r="N272" s="48">
        <v>970</v>
      </c>
      <c r="O272" s="101"/>
      <c r="P272" s="5"/>
      <c r="Q272" s="75"/>
    </row>
    <row r="273" spans="1:17" s="8" customFormat="1" ht="28.2" x14ac:dyDescent="0.3">
      <c r="A273" s="170"/>
      <c r="B273" s="37"/>
      <c r="C273" s="181" t="s">
        <v>334</v>
      </c>
      <c r="D273" s="80">
        <v>44000</v>
      </c>
      <c r="E273" s="48">
        <v>44000</v>
      </c>
      <c r="F273" s="48"/>
      <c r="G273" s="102"/>
      <c r="H273" s="80">
        <v>55000</v>
      </c>
      <c r="I273" s="48">
        <v>55000</v>
      </c>
      <c r="J273" s="48"/>
      <c r="K273" s="102"/>
      <c r="L273" s="80">
        <v>54366</v>
      </c>
      <c r="M273" s="48">
        <v>54366</v>
      </c>
      <c r="N273" s="48"/>
      <c r="O273" s="101"/>
      <c r="P273" s="284"/>
      <c r="Q273" s="75"/>
    </row>
    <row r="274" spans="1:17" s="8" customFormat="1" x14ac:dyDescent="0.3">
      <c r="A274" s="170"/>
      <c r="B274" s="37"/>
      <c r="C274" s="181" t="s">
        <v>335</v>
      </c>
      <c r="D274" s="80">
        <v>1200</v>
      </c>
      <c r="E274" s="48">
        <v>1200</v>
      </c>
      <c r="F274" s="48"/>
      <c r="G274" s="102"/>
      <c r="H274" s="80">
        <v>1200</v>
      </c>
      <c r="I274" s="48">
        <v>1200</v>
      </c>
      <c r="J274" s="48"/>
      <c r="K274" s="102"/>
      <c r="L274" s="80">
        <v>1200</v>
      </c>
      <c r="M274" s="48">
        <v>1200</v>
      </c>
      <c r="N274" s="48"/>
      <c r="O274" s="101"/>
      <c r="P274" s="5"/>
      <c r="Q274" s="75"/>
    </row>
    <row r="275" spans="1:17" s="8" customFormat="1" ht="28.2" x14ac:dyDescent="0.3">
      <c r="A275" s="170"/>
      <c r="B275" s="37"/>
      <c r="C275" s="181" t="s">
        <v>336</v>
      </c>
      <c r="D275" s="80">
        <v>1787</v>
      </c>
      <c r="E275" s="48">
        <v>1787</v>
      </c>
      <c r="F275" s="48"/>
      <c r="G275" s="102"/>
      <c r="H275" s="80">
        <v>1787</v>
      </c>
      <c r="I275" s="48">
        <v>1787</v>
      </c>
      <c r="J275" s="48"/>
      <c r="K275" s="102"/>
      <c r="L275" s="80">
        <v>1787</v>
      </c>
      <c r="M275" s="48">
        <v>1787</v>
      </c>
      <c r="N275" s="48"/>
      <c r="O275" s="101"/>
      <c r="P275" s="5"/>
      <c r="Q275" s="75"/>
    </row>
    <row r="276" spans="1:17" s="8" customFormat="1" ht="28.2" x14ac:dyDescent="0.3">
      <c r="A276" s="170"/>
      <c r="B276" s="37"/>
      <c r="C276" s="181" t="s">
        <v>337</v>
      </c>
      <c r="D276" s="80">
        <v>12036</v>
      </c>
      <c r="E276" s="48">
        <v>12036</v>
      </c>
      <c r="F276" s="48"/>
      <c r="G276" s="102"/>
      <c r="H276" s="80">
        <v>12036</v>
      </c>
      <c r="I276" s="48">
        <v>12036</v>
      </c>
      <c r="J276" s="48"/>
      <c r="K276" s="102"/>
      <c r="L276" s="80">
        <v>12036</v>
      </c>
      <c r="M276" s="48">
        <v>12036</v>
      </c>
      <c r="N276" s="48"/>
      <c r="O276" s="101"/>
      <c r="P276" s="5"/>
      <c r="Q276" s="75"/>
    </row>
    <row r="277" spans="1:17" s="8" customFormat="1" x14ac:dyDescent="0.3">
      <c r="A277" s="170"/>
      <c r="B277" s="37"/>
      <c r="C277" s="181" t="s">
        <v>633</v>
      </c>
      <c r="D277" s="80"/>
      <c r="E277" s="48"/>
      <c r="F277" s="48"/>
      <c r="G277" s="102"/>
      <c r="H277" s="80">
        <v>1000</v>
      </c>
      <c r="I277" s="48"/>
      <c r="J277" s="48">
        <v>1000</v>
      </c>
      <c r="K277" s="102"/>
      <c r="L277" s="80">
        <v>1519</v>
      </c>
      <c r="M277" s="48"/>
      <c r="N277" s="48">
        <v>1519</v>
      </c>
      <c r="O277" s="101"/>
      <c r="P277" s="5"/>
      <c r="Q277" s="75"/>
    </row>
    <row r="278" spans="1:17" s="8" customFormat="1" x14ac:dyDescent="0.3">
      <c r="A278" s="170"/>
      <c r="B278" s="37"/>
      <c r="C278" s="181" t="s">
        <v>634</v>
      </c>
      <c r="D278" s="80"/>
      <c r="E278" s="48"/>
      <c r="F278" s="48"/>
      <c r="G278" s="102"/>
      <c r="H278" s="80">
        <v>4500</v>
      </c>
      <c r="I278" s="48">
        <v>4500</v>
      </c>
      <c r="J278" s="48"/>
      <c r="K278" s="102"/>
      <c r="L278" s="80">
        <v>4500</v>
      </c>
      <c r="M278" s="48">
        <v>4500</v>
      </c>
      <c r="N278" s="48"/>
      <c r="O278" s="101"/>
      <c r="P278" s="5"/>
      <c r="Q278" s="75"/>
    </row>
    <row r="279" spans="1:17" s="8" customFormat="1" ht="17.25" customHeight="1" x14ac:dyDescent="0.3">
      <c r="A279" s="170"/>
      <c r="B279" s="37"/>
      <c r="C279" s="56" t="s">
        <v>635</v>
      </c>
      <c r="D279" s="80"/>
      <c r="E279" s="48"/>
      <c r="F279" s="48"/>
      <c r="G279" s="102"/>
      <c r="H279" s="80">
        <v>400</v>
      </c>
      <c r="I279" s="48">
        <v>400</v>
      </c>
      <c r="J279" s="48"/>
      <c r="K279" s="102"/>
      <c r="L279" s="80">
        <v>270</v>
      </c>
      <c r="M279" s="48">
        <v>270</v>
      </c>
      <c r="N279" s="48"/>
      <c r="O279" s="101"/>
      <c r="P279" s="5"/>
      <c r="Q279" s="75"/>
    </row>
    <row r="280" spans="1:17" s="8" customFormat="1" ht="30" customHeight="1" x14ac:dyDescent="0.3">
      <c r="A280" s="170"/>
      <c r="B280" s="37"/>
      <c r="C280" s="56" t="s">
        <v>679</v>
      </c>
      <c r="D280" s="80"/>
      <c r="E280" s="48"/>
      <c r="F280" s="48"/>
      <c r="G280" s="102"/>
      <c r="H280" s="80">
        <v>1825</v>
      </c>
      <c r="I280" s="48">
        <v>1825</v>
      </c>
      <c r="J280" s="48"/>
      <c r="K280" s="102"/>
      <c r="L280" s="80">
        <v>1824</v>
      </c>
      <c r="M280" s="48">
        <v>1824</v>
      </c>
      <c r="N280" s="48"/>
      <c r="O280" s="101"/>
      <c r="P280" s="5"/>
      <c r="Q280" s="75"/>
    </row>
    <row r="281" spans="1:17" s="8" customFormat="1" x14ac:dyDescent="0.3">
      <c r="A281" s="170"/>
      <c r="B281" s="37"/>
      <c r="C281" s="173" t="s">
        <v>28</v>
      </c>
      <c r="D281" s="81">
        <f>SUM(D260:D276)</f>
        <v>151362</v>
      </c>
      <c r="E281" s="35">
        <f>SUM(E260:E276)</f>
        <v>140062</v>
      </c>
      <c r="F281" s="35">
        <f>SUM(F260:F276)</f>
        <v>11300</v>
      </c>
      <c r="G281" s="98">
        <f>SUM(G260:G276)</f>
        <v>0</v>
      </c>
      <c r="H281" s="81">
        <f t="shared" ref="H281:O281" si="38">SUM(H260:H280)</f>
        <v>170037</v>
      </c>
      <c r="I281" s="35">
        <f t="shared" si="38"/>
        <v>157187</v>
      </c>
      <c r="J281" s="35">
        <f t="shared" si="38"/>
        <v>12850</v>
      </c>
      <c r="K281" s="98">
        <f t="shared" si="38"/>
        <v>0</v>
      </c>
      <c r="L281" s="81">
        <f t="shared" si="38"/>
        <v>147528</v>
      </c>
      <c r="M281" s="35">
        <f t="shared" si="38"/>
        <v>136674</v>
      </c>
      <c r="N281" s="35">
        <f t="shared" si="38"/>
        <v>10854</v>
      </c>
      <c r="O281" s="95">
        <f t="shared" si="38"/>
        <v>0</v>
      </c>
      <c r="P281" s="5"/>
      <c r="Q281" s="75"/>
    </row>
    <row r="282" spans="1:17" s="8" customFormat="1" x14ac:dyDescent="0.3">
      <c r="A282" s="170"/>
      <c r="B282" s="37"/>
      <c r="C282" s="76"/>
      <c r="D282" s="72"/>
      <c r="E282" s="75"/>
      <c r="F282" s="75"/>
      <c r="G282" s="103"/>
      <c r="H282" s="72"/>
      <c r="I282" s="75"/>
      <c r="J282" s="75"/>
      <c r="K282" s="103"/>
      <c r="L282" s="72"/>
      <c r="M282" s="75"/>
      <c r="N282" s="75"/>
      <c r="O282" s="103"/>
      <c r="P282" s="5"/>
      <c r="Q282" s="75"/>
    </row>
    <row r="283" spans="1:17" s="8" customFormat="1" x14ac:dyDescent="0.3">
      <c r="A283" s="19"/>
      <c r="B283" s="46"/>
      <c r="C283" s="60" t="s">
        <v>83</v>
      </c>
      <c r="D283" s="72"/>
      <c r="E283" s="75"/>
      <c r="F283" s="75"/>
      <c r="G283" s="103"/>
      <c r="H283" s="72"/>
      <c r="I283" s="75"/>
      <c r="J283" s="75"/>
      <c r="K283" s="103"/>
      <c r="L283" s="72"/>
      <c r="M283" s="75"/>
      <c r="N283" s="75"/>
      <c r="O283" s="103"/>
      <c r="P283" s="5"/>
      <c r="Q283" s="75"/>
    </row>
    <row r="284" spans="1:17" s="8" customFormat="1" ht="28.2" x14ac:dyDescent="0.3">
      <c r="A284" s="19"/>
      <c r="B284" s="46"/>
      <c r="C284" s="56" t="s">
        <v>338</v>
      </c>
      <c r="D284" s="74">
        <v>2431</v>
      </c>
      <c r="E284" s="48">
        <v>2431</v>
      </c>
      <c r="F284" s="48"/>
      <c r="G284" s="101"/>
      <c r="H284" s="74">
        <v>2431</v>
      </c>
      <c r="I284" s="48">
        <v>2431</v>
      </c>
      <c r="J284" s="48"/>
      <c r="K284" s="101"/>
      <c r="L284" s="74">
        <v>0</v>
      </c>
      <c r="M284" s="48">
        <v>0</v>
      </c>
      <c r="N284" s="48"/>
      <c r="O284" s="101"/>
      <c r="P284" s="5"/>
      <c r="Q284" s="75"/>
    </row>
    <row r="285" spans="1:17" s="8" customFormat="1" x14ac:dyDescent="0.3">
      <c r="A285" s="19"/>
      <c r="B285" s="46"/>
      <c r="C285" s="56" t="s">
        <v>339</v>
      </c>
      <c r="D285" s="80">
        <v>1715</v>
      </c>
      <c r="E285" s="48">
        <v>1715</v>
      </c>
      <c r="F285" s="48"/>
      <c r="G285" s="102"/>
      <c r="H285" s="80">
        <v>0</v>
      </c>
      <c r="I285" s="48">
        <v>0</v>
      </c>
      <c r="J285" s="48"/>
      <c r="K285" s="102"/>
      <c r="L285" s="80">
        <v>0</v>
      </c>
      <c r="M285" s="48">
        <v>0</v>
      </c>
      <c r="N285" s="48"/>
      <c r="O285" s="101"/>
      <c r="P285" s="5"/>
      <c r="Q285" s="75"/>
    </row>
    <row r="286" spans="1:17" s="8" customFormat="1" ht="42" x14ac:dyDescent="0.3">
      <c r="A286" s="19"/>
      <c r="B286" s="46"/>
      <c r="C286" s="56" t="s">
        <v>340</v>
      </c>
      <c r="D286" s="80">
        <v>4385</v>
      </c>
      <c r="E286" s="48">
        <v>4385</v>
      </c>
      <c r="F286" s="48"/>
      <c r="G286" s="102"/>
      <c r="H286" s="80">
        <v>4385</v>
      </c>
      <c r="I286" s="48">
        <v>4385</v>
      </c>
      <c r="J286" s="48"/>
      <c r="K286" s="102"/>
      <c r="L286" s="80">
        <v>0</v>
      </c>
      <c r="M286" s="48">
        <v>0</v>
      </c>
      <c r="N286" s="48"/>
      <c r="O286" s="101"/>
      <c r="P286" s="5"/>
      <c r="Q286" s="75"/>
    </row>
    <row r="287" spans="1:17" s="8" customFormat="1" ht="42" x14ac:dyDescent="0.3">
      <c r="A287" s="19"/>
      <c r="B287" s="46"/>
      <c r="C287" s="56" t="s">
        <v>341</v>
      </c>
      <c r="D287" s="80">
        <v>3096</v>
      </c>
      <c r="E287" s="48">
        <v>3096</v>
      </c>
      <c r="F287" s="48"/>
      <c r="G287" s="102"/>
      <c r="H287" s="80">
        <v>3096</v>
      </c>
      <c r="I287" s="48">
        <v>3096</v>
      </c>
      <c r="J287" s="48"/>
      <c r="K287" s="102"/>
      <c r="L287" s="80">
        <v>0</v>
      </c>
      <c r="M287" s="48">
        <v>0</v>
      </c>
      <c r="N287" s="48"/>
      <c r="O287" s="101"/>
      <c r="P287" s="5"/>
      <c r="Q287" s="75"/>
    </row>
    <row r="288" spans="1:17" s="8" customFormat="1" ht="42" x14ac:dyDescent="0.3">
      <c r="A288" s="19"/>
      <c r="B288" s="46"/>
      <c r="C288" s="56" t="s">
        <v>342</v>
      </c>
      <c r="D288" s="80">
        <v>7335</v>
      </c>
      <c r="E288" s="48">
        <v>7335</v>
      </c>
      <c r="F288" s="48"/>
      <c r="G288" s="102"/>
      <c r="H288" s="80">
        <v>7335</v>
      </c>
      <c r="I288" s="48">
        <v>7335</v>
      </c>
      <c r="J288" s="48"/>
      <c r="K288" s="102"/>
      <c r="L288" s="80">
        <v>0</v>
      </c>
      <c r="M288" s="48">
        <v>0</v>
      </c>
      <c r="N288" s="48"/>
      <c r="O288" s="101"/>
      <c r="P288" s="5"/>
      <c r="Q288" s="75"/>
    </row>
    <row r="289" spans="1:17" s="8" customFormat="1" x14ac:dyDescent="0.3">
      <c r="A289" s="19"/>
      <c r="B289" s="46"/>
      <c r="C289" s="56" t="s">
        <v>680</v>
      </c>
      <c r="D289" s="80"/>
      <c r="E289" s="48"/>
      <c r="F289" s="48"/>
      <c r="G289" s="102"/>
      <c r="H289" s="80">
        <v>144891</v>
      </c>
      <c r="I289" s="48">
        <v>144891</v>
      </c>
      <c r="J289" s="48"/>
      <c r="K289" s="102"/>
      <c r="L289" s="80">
        <v>0</v>
      </c>
      <c r="M289" s="48">
        <v>0</v>
      </c>
      <c r="N289" s="48"/>
      <c r="O289" s="101"/>
      <c r="P289" s="5"/>
      <c r="Q289" s="75"/>
    </row>
    <row r="290" spans="1:17" s="8" customFormat="1" x14ac:dyDescent="0.3">
      <c r="A290" s="19"/>
      <c r="B290" s="37"/>
      <c r="C290" s="173" t="s">
        <v>28</v>
      </c>
      <c r="D290" s="81">
        <f t="shared" ref="D290:G290" si="39">SUM(D284:D288)</f>
        <v>18962</v>
      </c>
      <c r="E290" s="35">
        <f t="shared" si="39"/>
        <v>18962</v>
      </c>
      <c r="F290" s="35">
        <f t="shared" si="39"/>
        <v>0</v>
      </c>
      <c r="G290" s="98">
        <f t="shared" si="39"/>
        <v>0</v>
      </c>
      <c r="H290" s="81">
        <f>SUM(H284:H289)</f>
        <v>162138</v>
      </c>
      <c r="I290" s="35">
        <f>SUM(I284:I289)</f>
        <v>162138</v>
      </c>
      <c r="J290" s="35">
        <f t="shared" ref="J290:K290" si="40">SUM(J284:J288)</f>
        <v>0</v>
      </c>
      <c r="K290" s="98">
        <f t="shared" si="40"/>
        <v>0</v>
      </c>
      <c r="L290" s="81">
        <f>SUM(L284:L289)</f>
        <v>0</v>
      </c>
      <c r="M290" s="35">
        <f>SUM(M284:M289)</f>
        <v>0</v>
      </c>
      <c r="N290" s="35">
        <f t="shared" ref="N290:O290" si="41">SUM(N284:N288)</f>
        <v>0</v>
      </c>
      <c r="O290" s="95">
        <f t="shared" si="41"/>
        <v>0</v>
      </c>
      <c r="P290" s="5"/>
      <c r="Q290" s="75"/>
    </row>
    <row r="291" spans="1:17" s="8" customFormat="1" x14ac:dyDescent="0.3">
      <c r="A291" s="19"/>
      <c r="B291" s="37"/>
      <c r="C291" s="76"/>
      <c r="D291" s="72"/>
      <c r="E291" s="75"/>
      <c r="F291" s="75"/>
      <c r="G291" s="103"/>
      <c r="H291" s="72"/>
      <c r="I291" s="75"/>
      <c r="J291" s="75"/>
      <c r="K291" s="103"/>
      <c r="L291" s="72"/>
      <c r="M291" s="75"/>
      <c r="N291" s="75"/>
      <c r="O291" s="103"/>
      <c r="P291" s="5"/>
      <c r="Q291" s="75"/>
    </row>
    <row r="292" spans="1:17" s="8" customFormat="1" x14ac:dyDescent="0.3">
      <c r="A292" s="19"/>
      <c r="B292" s="46"/>
      <c r="C292" s="60" t="s">
        <v>67</v>
      </c>
      <c r="D292" s="30">
        <v>5000</v>
      </c>
      <c r="E292" s="25">
        <v>5000</v>
      </c>
      <c r="F292" s="25"/>
      <c r="G292" s="94"/>
      <c r="H292" s="30">
        <v>0</v>
      </c>
      <c r="I292" s="25">
        <v>0</v>
      </c>
      <c r="J292" s="25"/>
      <c r="K292" s="94"/>
      <c r="L292" s="30">
        <v>0</v>
      </c>
      <c r="M292" s="25">
        <v>0</v>
      </c>
      <c r="N292" s="25"/>
      <c r="O292" s="94"/>
      <c r="P292" s="5"/>
      <c r="Q292" s="75"/>
    </row>
    <row r="293" spans="1:17" s="8" customFormat="1" x14ac:dyDescent="0.3">
      <c r="A293" s="19"/>
      <c r="B293" s="46"/>
      <c r="C293" s="60"/>
      <c r="D293" s="30"/>
      <c r="E293" s="25"/>
      <c r="F293" s="25"/>
      <c r="G293" s="94"/>
      <c r="H293" s="30"/>
      <c r="I293" s="25"/>
      <c r="J293" s="25"/>
      <c r="K293" s="94"/>
      <c r="L293" s="30"/>
      <c r="M293" s="25"/>
      <c r="N293" s="25"/>
      <c r="O293" s="94"/>
      <c r="P293" s="5"/>
      <c r="Q293" s="75"/>
    </row>
    <row r="294" spans="1:17" s="8" customFormat="1" ht="28.2" x14ac:dyDescent="0.3">
      <c r="A294" s="19"/>
      <c r="B294" s="46"/>
      <c r="C294" s="56" t="s">
        <v>105</v>
      </c>
      <c r="D294" s="30"/>
      <c r="E294" s="25"/>
      <c r="F294" s="25"/>
      <c r="G294" s="94"/>
      <c r="H294" s="30"/>
      <c r="I294" s="25"/>
      <c r="J294" s="25"/>
      <c r="K294" s="94"/>
      <c r="L294" s="30"/>
      <c r="M294" s="25"/>
      <c r="N294" s="25"/>
      <c r="O294" s="94"/>
      <c r="P294" s="5"/>
      <c r="Q294" s="75"/>
    </row>
    <row r="295" spans="1:17" s="8" customFormat="1" x14ac:dyDescent="0.3">
      <c r="A295" s="19"/>
      <c r="B295" s="46"/>
      <c r="C295" s="181" t="s">
        <v>150</v>
      </c>
      <c r="D295" s="80">
        <v>5000</v>
      </c>
      <c r="E295" s="48">
        <v>5000</v>
      </c>
      <c r="F295" s="48"/>
      <c r="G295" s="102"/>
      <c r="H295" s="80">
        <v>6200</v>
      </c>
      <c r="I295" s="48">
        <v>6200</v>
      </c>
      <c r="J295" s="48"/>
      <c r="K295" s="102"/>
      <c r="L295" s="80">
        <v>6200</v>
      </c>
      <c r="M295" s="48">
        <v>6200</v>
      </c>
      <c r="N295" s="48"/>
      <c r="O295" s="101"/>
      <c r="P295" s="5"/>
      <c r="Q295" s="75"/>
    </row>
    <row r="296" spans="1:17" s="8" customFormat="1" x14ac:dyDescent="0.3">
      <c r="A296" s="19"/>
      <c r="B296" s="46"/>
      <c r="C296" s="181" t="s">
        <v>573</v>
      </c>
      <c r="D296" s="80"/>
      <c r="E296" s="48"/>
      <c r="F296" s="48"/>
      <c r="G296" s="102"/>
      <c r="H296" s="80">
        <v>5000</v>
      </c>
      <c r="I296" s="48">
        <v>5000</v>
      </c>
      <c r="J296" s="48"/>
      <c r="K296" s="102"/>
      <c r="L296" s="80">
        <v>5000</v>
      </c>
      <c r="M296" s="48">
        <v>5000</v>
      </c>
      <c r="N296" s="48"/>
      <c r="O296" s="101"/>
      <c r="P296" s="5"/>
      <c r="Q296" s="75"/>
    </row>
    <row r="297" spans="1:17" s="8" customFormat="1" x14ac:dyDescent="0.3">
      <c r="A297" s="19"/>
      <c r="B297" s="46"/>
      <c r="C297" s="181" t="s">
        <v>574</v>
      </c>
      <c r="D297" s="80"/>
      <c r="E297" s="48"/>
      <c r="F297" s="48"/>
      <c r="G297" s="102"/>
      <c r="H297" s="80">
        <v>550</v>
      </c>
      <c r="I297" s="48">
        <v>550</v>
      </c>
      <c r="J297" s="48"/>
      <c r="K297" s="102"/>
      <c r="L297" s="80">
        <v>550</v>
      </c>
      <c r="M297" s="48">
        <v>550</v>
      </c>
      <c r="N297" s="48"/>
      <c r="O297" s="101"/>
      <c r="P297" s="5"/>
      <c r="Q297" s="75"/>
    </row>
    <row r="298" spans="1:17" s="8" customFormat="1" x14ac:dyDescent="0.3">
      <c r="A298" s="19"/>
      <c r="B298" s="37"/>
      <c r="C298" s="173" t="s">
        <v>28</v>
      </c>
      <c r="D298" s="81">
        <f t="shared" ref="D298:G298" si="42">SUM(D295:D295)</f>
        <v>5000</v>
      </c>
      <c r="E298" s="35">
        <f t="shared" si="42"/>
        <v>5000</v>
      </c>
      <c r="F298" s="35">
        <f t="shared" si="42"/>
        <v>0</v>
      </c>
      <c r="G298" s="98">
        <f t="shared" si="42"/>
        <v>0</v>
      </c>
      <c r="H298" s="81">
        <f>SUM(H295:H297)</f>
        <v>11750</v>
      </c>
      <c r="I298" s="35">
        <f t="shared" ref="I298:K298" si="43">SUM(I295:I297)</f>
        <v>11750</v>
      </c>
      <c r="J298" s="35">
        <f t="shared" si="43"/>
        <v>0</v>
      </c>
      <c r="K298" s="98">
        <f t="shared" si="43"/>
        <v>0</v>
      </c>
      <c r="L298" s="81">
        <f>SUM(L295:L297)</f>
        <v>11750</v>
      </c>
      <c r="M298" s="35">
        <f t="shared" ref="M298:O298" si="44">SUM(M295:M297)</f>
        <v>11750</v>
      </c>
      <c r="N298" s="35">
        <f t="shared" si="44"/>
        <v>0</v>
      </c>
      <c r="O298" s="95">
        <f t="shared" si="44"/>
        <v>0</v>
      </c>
      <c r="P298" s="5"/>
      <c r="Q298" s="75"/>
    </row>
    <row r="299" spans="1:17" s="8" customFormat="1" x14ac:dyDescent="0.3">
      <c r="A299" s="19"/>
      <c r="B299" s="37"/>
      <c r="C299" s="173"/>
      <c r="D299" s="83"/>
      <c r="E299" s="39"/>
      <c r="F299" s="39"/>
      <c r="G299" s="107"/>
      <c r="H299" s="83"/>
      <c r="I299" s="39"/>
      <c r="J299" s="39"/>
      <c r="K299" s="107"/>
      <c r="L299" s="83"/>
      <c r="M299" s="39"/>
      <c r="N299" s="39"/>
      <c r="O299" s="177"/>
      <c r="P299" s="5"/>
      <c r="Q299" s="75"/>
    </row>
    <row r="300" spans="1:17" s="8" customFormat="1" x14ac:dyDescent="0.3">
      <c r="A300" s="19"/>
      <c r="B300" s="37"/>
      <c r="C300" s="76" t="s">
        <v>64</v>
      </c>
      <c r="D300" s="83">
        <f t="shared" ref="D300:O300" si="45">D257+D281+D290+D292+D298</f>
        <v>520055</v>
      </c>
      <c r="E300" s="39">
        <f t="shared" si="45"/>
        <v>340791</v>
      </c>
      <c r="F300" s="39">
        <f t="shared" si="45"/>
        <v>179264</v>
      </c>
      <c r="G300" s="107">
        <f t="shared" si="45"/>
        <v>0</v>
      </c>
      <c r="H300" s="83">
        <f t="shared" si="45"/>
        <v>793887</v>
      </c>
      <c r="I300" s="39">
        <f t="shared" si="45"/>
        <v>616199</v>
      </c>
      <c r="J300" s="39">
        <f t="shared" si="45"/>
        <v>177688</v>
      </c>
      <c r="K300" s="107">
        <f t="shared" si="45"/>
        <v>0</v>
      </c>
      <c r="L300" s="83">
        <f t="shared" si="45"/>
        <v>621208</v>
      </c>
      <c r="M300" s="39">
        <f t="shared" si="45"/>
        <v>445016</v>
      </c>
      <c r="N300" s="39">
        <f t="shared" si="45"/>
        <v>176192</v>
      </c>
      <c r="O300" s="177">
        <f t="shared" si="45"/>
        <v>0</v>
      </c>
      <c r="P300" s="5"/>
      <c r="Q300" s="75"/>
    </row>
    <row r="301" spans="1:17" s="8" customFormat="1" x14ac:dyDescent="0.3">
      <c r="A301" s="170"/>
      <c r="B301" s="37"/>
      <c r="C301" s="76"/>
      <c r="D301" s="72"/>
      <c r="E301" s="75"/>
      <c r="F301" s="75"/>
      <c r="G301" s="103"/>
      <c r="H301" s="72"/>
      <c r="I301" s="75"/>
      <c r="J301" s="75"/>
      <c r="K301" s="103"/>
      <c r="L301" s="72"/>
      <c r="M301" s="75"/>
      <c r="N301" s="75"/>
      <c r="O301" s="103"/>
      <c r="P301" s="5"/>
      <c r="Q301" s="75"/>
    </row>
    <row r="302" spans="1:17" s="8" customFormat="1" x14ac:dyDescent="0.3">
      <c r="A302" s="170"/>
      <c r="B302" s="37" t="s">
        <v>23</v>
      </c>
      <c r="C302" s="60" t="s">
        <v>58</v>
      </c>
      <c r="D302" s="72"/>
      <c r="E302" s="75"/>
      <c r="F302" s="75"/>
      <c r="G302" s="103"/>
      <c r="H302" s="72"/>
      <c r="I302" s="75"/>
      <c r="J302" s="75"/>
      <c r="K302" s="103"/>
      <c r="L302" s="72"/>
      <c r="M302" s="75"/>
      <c r="N302" s="75"/>
      <c r="O302" s="103"/>
      <c r="P302" s="5"/>
      <c r="Q302" s="75"/>
    </row>
    <row r="303" spans="1:17" s="8" customFormat="1" x14ac:dyDescent="0.3">
      <c r="A303" s="170"/>
      <c r="B303" s="37"/>
      <c r="C303" s="60" t="s">
        <v>343</v>
      </c>
      <c r="D303" s="30">
        <v>10000</v>
      </c>
      <c r="E303" s="25">
        <v>10000</v>
      </c>
      <c r="F303" s="75"/>
      <c r="G303" s="103"/>
      <c r="H303" s="30">
        <v>10000</v>
      </c>
      <c r="I303" s="25">
        <v>10000</v>
      </c>
      <c r="J303" s="75"/>
      <c r="K303" s="103"/>
      <c r="L303" s="30">
        <v>9008</v>
      </c>
      <c r="M303" s="25">
        <v>9008</v>
      </c>
      <c r="N303" s="75"/>
      <c r="O303" s="103"/>
      <c r="P303" s="284"/>
      <c r="Q303" s="75"/>
    </row>
    <row r="304" spans="1:17" s="8" customFormat="1" x14ac:dyDescent="0.3">
      <c r="A304" s="170"/>
      <c r="B304" s="37"/>
      <c r="C304" s="60" t="s">
        <v>344</v>
      </c>
      <c r="D304" s="30">
        <v>3000</v>
      </c>
      <c r="E304" s="25">
        <v>3000</v>
      </c>
      <c r="F304" s="75"/>
      <c r="G304" s="103"/>
      <c r="H304" s="30">
        <v>0</v>
      </c>
      <c r="I304" s="25">
        <v>0</v>
      </c>
      <c r="J304" s="75"/>
      <c r="K304" s="103"/>
      <c r="L304" s="30">
        <v>0</v>
      </c>
      <c r="M304" s="25">
        <v>0</v>
      </c>
      <c r="N304" s="75"/>
      <c r="O304" s="103"/>
      <c r="P304" s="5"/>
      <c r="Q304" s="75"/>
    </row>
    <row r="305" spans="1:17" s="8" customFormat="1" x14ac:dyDescent="0.3">
      <c r="A305" s="170"/>
      <c r="B305" s="37"/>
      <c r="C305" s="60" t="s">
        <v>345</v>
      </c>
      <c r="D305" s="30">
        <v>5000</v>
      </c>
      <c r="E305" s="25">
        <v>5000</v>
      </c>
      <c r="F305" s="75"/>
      <c r="G305" s="103"/>
      <c r="H305" s="30">
        <v>5162</v>
      </c>
      <c r="I305" s="25">
        <v>5162</v>
      </c>
      <c r="J305" s="75"/>
      <c r="K305" s="103"/>
      <c r="L305" s="30">
        <v>0</v>
      </c>
      <c r="M305" s="25">
        <v>0</v>
      </c>
      <c r="N305" s="75"/>
      <c r="O305" s="103"/>
      <c r="P305" s="5"/>
      <c r="Q305" s="75"/>
    </row>
    <row r="306" spans="1:17" s="8" customFormat="1" x14ac:dyDescent="0.3">
      <c r="A306" s="170"/>
      <c r="B306" s="37"/>
      <c r="C306" s="60" t="s">
        <v>346</v>
      </c>
      <c r="D306" s="30">
        <v>250</v>
      </c>
      <c r="E306" s="25">
        <v>250</v>
      </c>
      <c r="F306" s="75"/>
      <c r="G306" s="103"/>
      <c r="H306" s="30">
        <v>250</v>
      </c>
      <c r="I306" s="25">
        <v>250</v>
      </c>
      <c r="J306" s="75"/>
      <c r="K306" s="103"/>
      <c r="L306" s="30">
        <v>0</v>
      </c>
      <c r="M306" s="25">
        <v>0</v>
      </c>
      <c r="N306" s="75"/>
      <c r="O306" s="103"/>
      <c r="P306" s="5"/>
      <c r="Q306" s="75"/>
    </row>
    <row r="307" spans="1:17" s="8" customFormat="1" x14ac:dyDescent="0.3">
      <c r="A307" s="170"/>
      <c r="B307" s="37"/>
      <c r="C307" s="60" t="s">
        <v>347</v>
      </c>
      <c r="D307" s="30">
        <v>2000</v>
      </c>
      <c r="E307" s="25">
        <v>2000</v>
      </c>
      <c r="F307" s="75"/>
      <c r="G307" s="103"/>
      <c r="H307" s="30">
        <v>0</v>
      </c>
      <c r="I307" s="25">
        <v>0</v>
      </c>
      <c r="J307" s="75"/>
      <c r="K307" s="103"/>
      <c r="L307" s="30">
        <v>0</v>
      </c>
      <c r="M307" s="25">
        <v>0</v>
      </c>
      <c r="N307" s="75"/>
      <c r="O307" s="103"/>
      <c r="P307" s="5"/>
      <c r="Q307" s="75"/>
    </row>
    <row r="308" spans="1:17" s="8" customFormat="1" x14ac:dyDescent="0.3">
      <c r="A308" s="170"/>
      <c r="B308" s="37"/>
      <c r="C308" s="60" t="s">
        <v>348</v>
      </c>
      <c r="D308" s="30">
        <v>4000</v>
      </c>
      <c r="E308" s="25">
        <v>4000</v>
      </c>
      <c r="F308" s="75"/>
      <c r="G308" s="103"/>
      <c r="H308" s="30">
        <v>4000</v>
      </c>
      <c r="I308" s="25">
        <v>4000</v>
      </c>
      <c r="J308" s="75"/>
      <c r="K308" s="103"/>
      <c r="L308" s="30">
        <v>0</v>
      </c>
      <c r="M308" s="25">
        <v>0</v>
      </c>
      <c r="N308" s="75"/>
      <c r="O308" s="103"/>
      <c r="P308" s="5"/>
      <c r="Q308" s="75"/>
    </row>
    <row r="309" spans="1:17" s="8" customFormat="1" x14ac:dyDescent="0.3">
      <c r="A309" s="170"/>
      <c r="B309" s="37"/>
      <c r="C309" s="60" t="s">
        <v>349</v>
      </c>
      <c r="D309" s="30">
        <v>2500</v>
      </c>
      <c r="E309" s="25">
        <v>2500</v>
      </c>
      <c r="F309" s="75"/>
      <c r="G309" s="103"/>
      <c r="H309" s="30">
        <v>2500</v>
      </c>
      <c r="I309" s="25">
        <v>2500</v>
      </c>
      <c r="J309" s="75"/>
      <c r="K309" s="103"/>
      <c r="L309" s="30">
        <v>2452</v>
      </c>
      <c r="M309" s="25">
        <v>2452</v>
      </c>
      <c r="N309" s="75"/>
      <c r="O309" s="103"/>
      <c r="P309" s="5"/>
      <c r="Q309" s="75"/>
    </row>
    <row r="310" spans="1:17" s="8" customFormat="1" ht="15" customHeight="1" x14ac:dyDescent="0.3">
      <c r="A310" s="170"/>
      <c r="B310" s="37"/>
      <c r="C310" s="60" t="s">
        <v>350</v>
      </c>
      <c r="D310" s="30">
        <v>4946</v>
      </c>
      <c r="E310" s="25">
        <v>4946</v>
      </c>
      <c r="F310" s="75"/>
      <c r="G310" s="103"/>
      <c r="H310" s="30">
        <v>4946</v>
      </c>
      <c r="I310" s="25">
        <v>4946</v>
      </c>
      <c r="J310" s="75"/>
      <c r="K310" s="103"/>
      <c r="L310" s="30">
        <v>0</v>
      </c>
      <c r="M310" s="25">
        <v>0</v>
      </c>
      <c r="N310" s="75"/>
      <c r="O310" s="103"/>
      <c r="P310" s="5"/>
      <c r="Q310" s="75"/>
    </row>
    <row r="311" spans="1:17" s="8" customFormat="1" x14ac:dyDescent="0.3">
      <c r="A311" s="170"/>
      <c r="B311" s="37"/>
      <c r="C311" s="60" t="s">
        <v>351</v>
      </c>
      <c r="D311" s="30">
        <v>468</v>
      </c>
      <c r="E311" s="25">
        <v>468</v>
      </c>
      <c r="F311" s="75"/>
      <c r="G311" s="103"/>
      <c r="H311" s="30">
        <v>468</v>
      </c>
      <c r="I311" s="25">
        <v>468</v>
      </c>
      <c r="J311" s="75"/>
      <c r="K311" s="103"/>
      <c r="L311" s="30">
        <v>468</v>
      </c>
      <c r="M311" s="25">
        <v>468</v>
      </c>
      <c r="N311" s="75"/>
      <c r="O311" s="103"/>
      <c r="P311" s="5"/>
      <c r="Q311" s="75"/>
    </row>
    <row r="312" spans="1:17" s="8" customFormat="1" x14ac:dyDescent="0.3">
      <c r="A312" s="170"/>
      <c r="B312" s="37"/>
      <c r="C312" s="60" t="s">
        <v>352</v>
      </c>
      <c r="D312" s="30">
        <v>7000</v>
      </c>
      <c r="E312" s="25">
        <v>7000</v>
      </c>
      <c r="F312" s="25"/>
      <c r="G312" s="94"/>
      <c r="H312" s="79">
        <v>0</v>
      </c>
      <c r="I312" s="25">
        <v>0</v>
      </c>
      <c r="J312" s="25"/>
      <c r="K312" s="94"/>
      <c r="L312" s="79">
        <v>2820</v>
      </c>
      <c r="M312" s="25">
        <v>2820</v>
      </c>
      <c r="N312" s="25"/>
      <c r="O312" s="94"/>
      <c r="P312" s="5"/>
      <c r="Q312" s="75"/>
    </row>
    <row r="313" spans="1:17" s="8" customFormat="1" x14ac:dyDescent="0.3">
      <c r="A313" s="170"/>
      <c r="B313" s="37"/>
      <c r="C313" s="60" t="s">
        <v>575</v>
      </c>
      <c r="D313" s="79"/>
      <c r="E313" s="25"/>
      <c r="F313" s="25"/>
      <c r="G313" s="94"/>
      <c r="H313" s="79">
        <v>67</v>
      </c>
      <c r="I313" s="25">
        <v>67</v>
      </c>
      <c r="J313" s="25"/>
      <c r="K313" s="94"/>
      <c r="L313" s="79">
        <v>67</v>
      </c>
      <c r="M313" s="25">
        <v>67</v>
      </c>
      <c r="N313" s="25"/>
      <c r="O313" s="94"/>
      <c r="P313" s="5"/>
      <c r="Q313" s="75"/>
    </row>
    <row r="314" spans="1:17" s="8" customFormat="1" x14ac:dyDescent="0.3">
      <c r="A314" s="170"/>
      <c r="B314" s="37"/>
      <c r="C314" s="60" t="s">
        <v>576</v>
      </c>
      <c r="D314" s="79"/>
      <c r="E314" s="25"/>
      <c r="F314" s="25"/>
      <c r="G314" s="94"/>
      <c r="H314" s="79">
        <v>64</v>
      </c>
      <c r="I314" s="25">
        <v>64</v>
      </c>
      <c r="J314" s="25"/>
      <c r="K314" s="94"/>
      <c r="L314" s="79">
        <v>64</v>
      </c>
      <c r="M314" s="25">
        <v>64</v>
      </c>
      <c r="N314" s="25"/>
      <c r="O314" s="94"/>
      <c r="P314" s="5"/>
      <c r="Q314" s="75"/>
    </row>
    <row r="315" spans="1:17" s="8" customFormat="1" x14ac:dyDescent="0.3">
      <c r="A315" s="170"/>
      <c r="B315" s="37"/>
      <c r="C315" s="60" t="s">
        <v>577</v>
      </c>
      <c r="D315" s="79"/>
      <c r="E315" s="25"/>
      <c r="F315" s="25"/>
      <c r="G315" s="94"/>
      <c r="H315" s="79">
        <v>240</v>
      </c>
      <c r="I315" s="25">
        <v>240</v>
      </c>
      <c r="J315" s="25"/>
      <c r="K315" s="94"/>
      <c r="L315" s="79">
        <v>240</v>
      </c>
      <c r="M315" s="25">
        <v>240</v>
      </c>
      <c r="N315" s="25"/>
      <c r="O315" s="94"/>
      <c r="P315" s="5"/>
      <c r="Q315" s="75"/>
    </row>
    <row r="316" spans="1:17" s="8" customFormat="1" x14ac:dyDescent="0.3">
      <c r="A316" s="170"/>
      <c r="B316" s="37"/>
      <c r="C316" s="60" t="s">
        <v>578</v>
      </c>
      <c r="D316" s="79"/>
      <c r="E316" s="25"/>
      <c r="F316" s="25"/>
      <c r="G316" s="94"/>
      <c r="H316" s="79">
        <v>2500</v>
      </c>
      <c r="I316" s="25">
        <v>2500</v>
      </c>
      <c r="J316" s="25"/>
      <c r="K316" s="94"/>
      <c r="L316" s="79">
        <v>0</v>
      </c>
      <c r="M316" s="25">
        <v>0</v>
      </c>
      <c r="N316" s="25"/>
      <c r="O316" s="94"/>
      <c r="P316" s="5"/>
      <c r="Q316" s="75"/>
    </row>
    <row r="317" spans="1:17" s="8" customFormat="1" x14ac:dyDescent="0.3">
      <c r="A317" s="170"/>
      <c r="B317" s="37"/>
      <c r="C317" s="60" t="s">
        <v>579</v>
      </c>
      <c r="D317" s="79"/>
      <c r="E317" s="25"/>
      <c r="F317" s="25"/>
      <c r="G317" s="94"/>
      <c r="H317" s="79">
        <v>1900</v>
      </c>
      <c r="I317" s="25">
        <v>1900</v>
      </c>
      <c r="J317" s="25"/>
      <c r="K317" s="94"/>
      <c r="L317" s="79">
        <v>1853</v>
      </c>
      <c r="M317" s="25">
        <v>1853</v>
      </c>
      <c r="N317" s="25"/>
      <c r="O317" s="94"/>
      <c r="P317" s="5"/>
      <c r="Q317" s="75"/>
    </row>
    <row r="318" spans="1:17" s="8" customFormat="1" x14ac:dyDescent="0.3">
      <c r="A318" s="170"/>
      <c r="B318" s="37"/>
      <c r="C318" s="60" t="s">
        <v>580</v>
      </c>
      <c r="D318" s="79"/>
      <c r="E318" s="25"/>
      <c r="F318" s="25"/>
      <c r="G318" s="94"/>
      <c r="H318" s="79">
        <v>4318</v>
      </c>
      <c r="I318" s="25">
        <v>4318</v>
      </c>
      <c r="J318" s="25"/>
      <c r="K318" s="94"/>
      <c r="L318" s="79">
        <v>1700</v>
      </c>
      <c r="M318" s="25">
        <v>1700</v>
      </c>
      <c r="N318" s="25"/>
      <c r="O318" s="94"/>
      <c r="P318" s="5"/>
      <c r="Q318" s="75"/>
    </row>
    <row r="319" spans="1:17" s="8" customFormat="1" x14ac:dyDescent="0.3">
      <c r="A319" s="170"/>
      <c r="B319" s="37"/>
      <c r="C319" s="60" t="s">
        <v>581</v>
      </c>
      <c r="D319" s="79"/>
      <c r="E319" s="25"/>
      <c r="F319" s="25"/>
      <c r="G319" s="94"/>
      <c r="H319" s="79">
        <v>1993</v>
      </c>
      <c r="I319" s="25">
        <v>1993</v>
      </c>
      <c r="J319" s="25"/>
      <c r="K319" s="94"/>
      <c r="L319" s="79">
        <v>0</v>
      </c>
      <c r="M319" s="25">
        <v>0</v>
      </c>
      <c r="N319" s="25"/>
      <c r="O319" s="94"/>
      <c r="P319" s="5"/>
      <c r="Q319" s="75"/>
    </row>
    <row r="320" spans="1:17" s="8" customFormat="1" x14ac:dyDescent="0.3">
      <c r="A320" s="170"/>
      <c r="B320" s="37"/>
      <c r="C320" s="60" t="s">
        <v>582</v>
      </c>
      <c r="D320" s="79"/>
      <c r="E320" s="25"/>
      <c r="F320" s="25"/>
      <c r="G320" s="94"/>
      <c r="H320" s="79">
        <v>13400</v>
      </c>
      <c r="I320" s="25">
        <v>13400</v>
      </c>
      <c r="J320" s="25"/>
      <c r="K320" s="94"/>
      <c r="L320" s="79">
        <v>13400</v>
      </c>
      <c r="M320" s="25">
        <v>13400</v>
      </c>
      <c r="N320" s="25"/>
      <c r="O320" s="94"/>
      <c r="P320" s="5"/>
      <c r="Q320" s="75"/>
    </row>
    <row r="321" spans="1:17" s="8" customFormat="1" ht="36.75" customHeight="1" x14ac:dyDescent="0.3">
      <c r="A321" s="170"/>
      <c r="B321" s="37"/>
      <c r="C321" s="60" t="s">
        <v>681</v>
      </c>
      <c r="D321" s="79"/>
      <c r="E321" s="25"/>
      <c r="F321" s="25"/>
      <c r="G321" s="94"/>
      <c r="H321" s="79">
        <v>2200</v>
      </c>
      <c r="I321" s="25">
        <v>2200</v>
      </c>
      <c r="J321" s="25"/>
      <c r="K321" s="94"/>
      <c r="L321" s="79">
        <v>2377</v>
      </c>
      <c r="M321" s="25">
        <v>2377</v>
      </c>
      <c r="N321" s="25"/>
      <c r="O321" s="94"/>
      <c r="P321" s="284"/>
      <c r="Q321" s="75"/>
    </row>
    <row r="322" spans="1:17" s="8" customFormat="1" x14ac:dyDescent="0.3">
      <c r="A322" s="170"/>
      <c r="B322" s="37"/>
      <c r="C322" s="56" t="s">
        <v>353</v>
      </c>
      <c r="D322" s="79">
        <v>8800</v>
      </c>
      <c r="E322" s="25">
        <v>8800</v>
      </c>
      <c r="F322" s="25"/>
      <c r="G322" s="94"/>
      <c r="H322" s="79">
        <v>8800</v>
      </c>
      <c r="I322" s="25">
        <v>8800</v>
      </c>
      <c r="J322" s="25"/>
      <c r="K322" s="94"/>
      <c r="L322" s="79">
        <v>557</v>
      </c>
      <c r="M322" s="25">
        <v>557</v>
      </c>
      <c r="N322" s="25"/>
      <c r="O322" s="94"/>
      <c r="P322" s="5"/>
      <c r="Q322" s="75"/>
    </row>
    <row r="323" spans="1:17" s="8" customFormat="1" x14ac:dyDescent="0.3">
      <c r="A323" s="170"/>
      <c r="B323" s="37"/>
      <c r="C323" s="56" t="s">
        <v>354</v>
      </c>
      <c r="D323" s="79">
        <v>2886</v>
      </c>
      <c r="E323" s="25">
        <v>2886</v>
      </c>
      <c r="F323" s="25"/>
      <c r="G323" s="94"/>
      <c r="H323" s="79">
        <v>2886</v>
      </c>
      <c r="I323" s="25">
        <v>2886</v>
      </c>
      <c r="J323" s="25"/>
      <c r="K323" s="94"/>
      <c r="L323" s="79">
        <v>2885</v>
      </c>
      <c r="M323" s="25">
        <v>2885</v>
      </c>
      <c r="N323" s="25"/>
      <c r="O323" s="94"/>
      <c r="P323" s="5"/>
      <c r="Q323" s="75"/>
    </row>
    <row r="324" spans="1:17" s="8" customFormat="1" x14ac:dyDescent="0.3">
      <c r="A324" s="170"/>
      <c r="B324" s="37"/>
      <c r="C324" s="56" t="s">
        <v>355</v>
      </c>
      <c r="D324" s="79">
        <v>5509</v>
      </c>
      <c r="E324" s="25">
        <v>5509</v>
      </c>
      <c r="F324" s="25"/>
      <c r="G324" s="94"/>
      <c r="H324" s="79">
        <v>5509</v>
      </c>
      <c r="I324" s="25">
        <v>5509</v>
      </c>
      <c r="J324" s="25"/>
      <c r="K324" s="94"/>
      <c r="L324" s="79">
        <v>5509</v>
      </c>
      <c r="M324" s="25">
        <v>5509</v>
      </c>
      <c r="N324" s="25"/>
      <c r="O324" s="94"/>
      <c r="P324" s="5"/>
      <c r="Q324" s="75"/>
    </row>
    <row r="325" spans="1:17" s="8" customFormat="1" ht="16.5" customHeight="1" x14ac:dyDescent="0.3">
      <c r="A325" s="170"/>
      <c r="B325" s="37"/>
      <c r="C325" s="56" t="s">
        <v>431</v>
      </c>
      <c r="D325" s="79">
        <v>5000</v>
      </c>
      <c r="E325" s="25">
        <v>5000</v>
      </c>
      <c r="F325" s="25"/>
      <c r="G325" s="94"/>
      <c r="H325" s="79">
        <v>5000</v>
      </c>
      <c r="I325" s="25">
        <v>5000</v>
      </c>
      <c r="J325" s="25"/>
      <c r="K325" s="94"/>
      <c r="L325" s="79">
        <v>4003</v>
      </c>
      <c r="M325" s="25">
        <v>4003</v>
      </c>
      <c r="N325" s="25"/>
      <c r="O325" s="94"/>
      <c r="P325" s="5"/>
      <c r="Q325" s="75"/>
    </row>
    <row r="326" spans="1:17" s="8" customFormat="1" x14ac:dyDescent="0.3">
      <c r="A326" s="170"/>
      <c r="B326" s="37"/>
      <c r="C326" s="56" t="s">
        <v>356</v>
      </c>
      <c r="D326" s="79">
        <v>2559</v>
      </c>
      <c r="E326" s="25">
        <v>2559</v>
      </c>
      <c r="F326" s="25"/>
      <c r="G326" s="94"/>
      <c r="H326" s="79">
        <v>7518</v>
      </c>
      <c r="I326" s="25">
        <v>7518</v>
      </c>
      <c r="J326" s="25"/>
      <c r="K326" s="94"/>
      <c r="L326" s="79">
        <v>7517</v>
      </c>
      <c r="M326" s="25">
        <v>7517</v>
      </c>
      <c r="N326" s="25"/>
      <c r="O326" s="94"/>
      <c r="P326" s="5"/>
      <c r="Q326" s="75"/>
    </row>
    <row r="327" spans="1:17" s="8" customFormat="1" ht="28.2" x14ac:dyDescent="0.3">
      <c r="A327" s="170"/>
      <c r="B327" s="37"/>
      <c r="C327" s="56" t="s">
        <v>357</v>
      </c>
      <c r="D327" s="80">
        <v>1000</v>
      </c>
      <c r="E327" s="48">
        <v>1000</v>
      </c>
      <c r="F327" s="48"/>
      <c r="G327" s="102"/>
      <c r="H327" s="80">
        <v>0</v>
      </c>
      <c r="I327" s="48">
        <v>0</v>
      </c>
      <c r="J327" s="48"/>
      <c r="K327" s="102"/>
      <c r="L327" s="80">
        <v>0</v>
      </c>
      <c r="M327" s="48">
        <v>0</v>
      </c>
      <c r="N327" s="48"/>
      <c r="O327" s="101"/>
      <c r="P327" s="5"/>
      <c r="Q327" s="75"/>
    </row>
    <row r="328" spans="1:17" s="8" customFormat="1" ht="28.2" x14ac:dyDescent="0.3">
      <c r="A328" s="170"/>
      <c r="B328" s="37"/>
      <c r="C328" s="56" t="s">
        <v>358</v>
      </c>
      <c r="D328" s="80">
        <v>500</v>
      </c>
      <c r="E328" s="48">
        <v>500</v>
      </c>
      <c r="F328" s="48"/>
      <c r="G328" s="102"/>
      <c r="H328" s="80">
        <v>0</v>
      </c>
      <c r="I328" s="48">
        <v>0</v>
      </c>
      <c r="J328" s="48"/>
      <c r="K328" s="102"/>
      <c r="L328" s="80">
        <v>0</v>
      </c>
      <c r="M328" s="48">
        <v>0</v>
      </c>
      <c r="N328" s="48"/>
      <c r="O328" s="101"/>
      <c r="P328" s="5"/>
      <c r="Q328" s="75"/>
    </row>
    <row r="329" spans="1:17" s="8" customFormat="1" x14ac:dyDescent="0.3">
      <c r="A329" s="170"/>
      <c r="B329" s="37"/>
      <c r="C329" s="56" t="s">
        <v>359</v>
      </c>
      <c r="D329" s="80">
        <v>1500</v>
      </c>
      <c r="E329" s="48">
        <v>1500</v>
      </c>
      <c r="F329" s="48"/>
      <c r="G329" s="102"/>
      <c r="H329" s="80">
        <v>0</v>
      </c>
      <c r="I329" s="48">
        <v>0</v>
      </c>
      <c r="J329" s="48"/>
      <c r="K329" s="102"/>
      <c r="L329" s="80">
        <v>0</v>
      </c>
      <c r="M329" s="48">
        <v>0</v>
      </c>
      <c r="N329" s="48"/>
      <c r="O329" s="101"/>
      <c r="P329" s="5"/>
      <c r="Q329" s="75"/>
    </row>
    <row r="330" spans="1:17" s="8" customFormat="1" x14ac:dyDescent="0.3">
      <c r="A330" s="170"/>
      <c r="B330" s="37"/>
      <c r="C330" s="56" t="s">
        <v>360</v>
      </c>
      <c r="D330" s="80">
        <v>1600</v>
      </c>
      <c r="E330" s="48">
        <v>1600</v>
      </c>
      <c r="F330" s="48"/>
      <c r="G330" s="102"/>
      <c r="H330" s="80">
        <v>1000</v>
      </c>
      <c r="I330" s="48">
        <v>1000</v>
      </c>
      <c r="J330" s="48"/>
      <c r="K330" s="102"/>
      <c r="L330" s="80">
        <v>808</v>
      </c>
      <c r="M330" s="48">
        <v>808</v>
      </c>
      <c r="N330" s="48"/>
      <c r="O330" s="101"/>
      <c r="P330" s="5"/>
      <c r="Q330" s="75"/>
    </row>
    <row r="331" spans="1:17" s="8" customFormat="1" x14ac:dyDescent="0.3">
      <c r="A331" s="170"/>
      <c r="B331" s="37"/>
      <c r="C331" s="56" t="s">
        <v>361</v>
      </c>
      <c r="D331" s="80">
        <v>3600</v>
      </c>
      <c r="E331" s="48">
        <v>3600</v>
      </c>
      <c r="F331" s="48"/>
      <c r="G331" s="102"/>
      <c r="H331" s="80">
        <v>0</v>
      </c>
      <c r="I331" s="48">
        <v>0</v>
      </c>
      <c r="J331" s="48"/>
      <c r="K331" s="102"/>
      <c r="L331" s="80">
        <v>0</v>
      </c>
      <c r="M331" s="48">
        <v>0</v>
      </c>
      <c r="N331" s="48"/>
      <c r="O331" s="101"/>
      <c r="P331" s="5"/>
      <c r="Q331" s="75"/>
    </row>
    <row r="332" spans="1:17" s="8" customFormat="1" ht="16.5" customHeight="1" x14ac:dyDescent="0.3">
      <c r="A332" s="170"/>
      <c r="B332" s="37"/>
      <c r="C332" s="56" t="s">
        <v>543</v>
      </c>
      <c r="D332" s="80">
        <v>2200</v>
      </c>
      <c r="E332" s="48">
        <v>2200</v>
      </c>
      <c r="F332" s="48"/>
      <c r="G332" s="102"/>
      <c r="H332" s="80">
        <v>0</v>
      </c>
      <c r="I332" s="48">
        <v>0</v>
      </c>
      <c r="J332" s="48"/>
      <c r="K332" s="102"/>
      <c r="L332" s="80">
        <v>0</v>
      </c>
      <c r="M332" s="48">
        <v>0</v>
      </c>
      <c r="N332" s="48"/>
      <c r="O332" s="101"/>
      <c r="P332" s="5"/>
      <c r="Q332" s="75"/>
    </row>
    <row r="333" spans="1:17" s="8" customFormat="1" x14ac:dyDescent="0.3">
      <c r="A333" s="170"/>
      <c r="B333" s="37"/>
      <c r="C333" s="56" t="s">
        <v>362</v>
      </c>
      <c r="D333" s="80">
        <v>4318</v>
      </c>
      <c r="E333" s="48">
        <v>4318</v>
      </c>
      <c r="F333" s="48"/>
      <c r="G333" s="102"/>
      <c r="H333" s="80">
        <v>4318</v>
      </c>
      <c r="I333" s="48">
        <v>4318</v>
      </c>
      <c r="J333" s="48"/>
      <c r="K333" s="102"/>
      <c r="L333" s="80">
        <v>0</v>
      </c>
      <c r="M333" s="48">
        <v>0</v>
      </c>
      <c r="N333" s="48"/>
      <c r="O333" s="101"/>
      <c r="P333" s="5"/>
      <c r="Q333" s="75"/>
    </row>
    <row r="334" spans="1:17" s="8" customFormat="1" x14ac:dyDescent="0.3">
      <c r="A334" s="170"/>
      <c r="B334" s="37"/>
      <c r="C334" s="56" t="s">
        <v>363</v>
      </c>
      <c r="D334" s="80">
        <v>12850</v>
      </c>
      <c r="E334" s="48">
        <v>12850</v>
      </c>
      <c r="F334" s="48"/>
      <c r="G334" s="102"/>
      <c r="H334" s="80">
        <v>12850</v>
      </c>
      <c r="I334" s="48">
        <v>12850</v>
      </c>
      <c r="J334" s="48"/>
      <c r="K334" s="102"/>
      <c r="L334" s="80">
        <v>12850</v>
      </c>
      <c r="M334" s="48">
        <v>12850</v>
      </c>
      <c r="N334" s="48"/>
      <c r="O334" s="101"/>
      <c r="P334" s="5"/>
      <c r="Q334" s="75"/>
    </row>
    <row r="335" spans="1:17" s="8" customFormat="1" ht="15" customHeight="1" x14ac:dyDescent="0.3">
      <c r="A335" s="170"/>
      <c r="B335" s="37"/>
      <c r="C335" s="56" t="s">
        <v>364</v>
      </c>
      <c r="D335" s="80">
        <v>10490</v>
      </c>
      <c r="E335" s="48">
        <v>10490</v>
      </c>
      <c r="F335" s="48"/>
      <c r="G335" s="102"/>
      <c r="H335" s="80">
        <v>31470</v>
      </c>
      <c r="I335" s="48">
        <v>31470</v>
      </c>
      <c r="J335" s="48"/>
      <c r="K335" s="102"/>
      <c r="L335" s="80">
        <v>26187</v>
      </c>
      <c r="M335" s="48">
        <v>26187</v>
      </c>
      <c r="N335" s="48"/>
      <c r="O335" s="101"/>
      <c r="P335" s="5"/>
      <c r="Q335" s="75"/>
    </row>
    <row r="336" spans="1:17" s="8" customFormat="1" x14ac:dyDescent="0.3">
      <c r="A336" s="170"/>
      <c r="B336" s="37"/>
      <c r="C336" s="56" t="s">
        <v>224</v>
      </c>
      <c r="D336" s="80">
        <v>2000</v>
      </c>
      <c r="E336" s="48">
        <v>2000</v>
      </c>
      <c r="F336" s="48"/>
      <c r="G336" s="102"/>
      <c r="H336" s="80">
        <v>2000</v>
      </c>
      <c r="I336" s="48">
        <v>2000</v>
      </c>
      <c r="J336" s="48"/>
      <c r="K336" s="102"/>
      <c r="L336" s="80">
        <v>244</v>
      </c>
      <c r="M336" s="48">
        <v>244</v>
      </c>
      <c r="N336" s="48"/>
      <c r="O336" s="101"/>
      <c r="P336" s="5"/>
      <c r="Q336" s="75"/>
    </row>
    <row r="337" spans="1:17" s="8" customFormat="1" x14ac:dyDescent="0.3">
      <c r="A337" s="170"/>
      <c r="B337" s="37"/>
      <c r="C337" s="56" t="s">
        <v>151</v>
      </c>
      <c r="D337" s="80">
        <v>2000</v>
      </c>
      <c r="E337" s="48">
        <v>2000</v>
      </c>
      <c r="F337" s="48"/>
      <c r="G337" s="102"/>
      <c r="H337" s="80">
        <v>0</v>
      </c>
      <c r="I337" s="48">
        <v>0</v>
      </c>
      <c r="J337" s="48"/>
      <c r="K337" s="102"/>
      <c r="L337" s="80">
        <v>0</v>
      </c>
      <c r="M337" s="48">
        <v>0</v>
      </c>
      <c r="N337" s="48"/>
      <c r="O337" s="101"/>
      <c r="P337" s="5"/>
      <c r="Q337" s="75"/>
    </row>
    <row r="338" spans="1:17" s="8" customFormat="1" x14ac:dyDescent="0.3">
      <c r="A338" s="170"/>
      <c r="B338" s="37"/>
      <c r="C338" s="56" t="s">
        <v>365</v>
      </c>
      <c r="D338" s="80">
        <v>83683</v>
      </c>
      <c r="E338" s="48">
        <v>83683</v>
      </c>
      <c r="F338" s="48"/>
      <c r="G338" s="102"/>
      <c r="H338" s="80">
        <v>83683</v>
      </c>
      <c r="I338" s="48">
        <v>83683</v>
      </c>
      <c r="J338" s="48"/>
      <c r="K338" s="102"/>
      <c r="L338" s="80">
        <v>79900</v>
      </c>
      <c r="M338" s="48">
        <v>79900</v>
      </c>
      <c r="N338" s="48"/>
      <c r="O338" s="101"/>
      <c r="P338" s="284"/>
      <c r="Q338" s="75"/>
    </row>
    <row r="339" spans="1:17" s="8" customFormat="1" x14ac:dyDescent="0.3">
      <c r="A339" s="170"/>
      <c r="B339" s="37"/>
      <c r="C339" s="56" t="s">
        <v>412</v>
      </c>
      <c r="D339" s="80"/>
      <c r="E339" s="48"/>
      <c r="F339" s="48"/>
      <c r="G339" s="102"/>
      <c r="H339" s="80"/>
      <c r="I339" s="48"/>
      <c r="J339" s="48"/>
      <c r="K339" s="102"/>
      <c r="L339" s="80"/>
      <c r="M339" s="48"/>
      <c r="N339" s="48"/>
      <c r="O339" s="101"/>
      <c r="P339" s="5"/>
      <c r="Q339" s="75"/>
    </row>
    <row r="340" spans="1:17" s="8" customFormat="1" x14ac:dyDescent="0.3">
      <c r="A340" s="170"/>
      <c r="B340" s="37"/>
      <c r="C340" s="56" t="s">
        <v>413</v>
      </c>
      <c r="D340" s="80">
        <v>1000</v>
      </c>
      <c r="E340" s="48">
        <v>1000</v>
      </c>
      <c r="F340" s="48"/>
      <c r="G340" s="102"/>
      <c r="H340" s="80">
        <v>1000</v>
      </c>
      <c r="I340" s="48">
        <v>1000</v>
      </c>
      <c r="J340" s="48"/>
      <c r="K340" s="102"/>
      <c r="L340" s="80">
        <v>694</v>
      </c>
      <c r="M340" s="48">
        <v>694</v>
      </c>
      <c r="N340" s="48"/>
      <c r="O340" s="101"/>
      <c r="P340" s="5"/>
      <c r="Q340" s="75"/>
    </row>
    <row r="341" spans="1:17" s="8" customFormat="1" x14ac:dyDescent="0.3">
      <c r="A341" s="170"/>
      <c r="B341" s="37"/>
      <c r="C341" s="56" t="s">
        <v>414</v>
      </c>
      <c r="D341" s="80">
        <v>750</v>
      </c>
      <c r="E341" s="48">
        <v>750</v>
      </c>
      <c r="F341" s="48"/>
      <c r="G341" s="102"/>
      <c r="H341" s="80">
        <v>0</v>
      </c>
      <c r="I341" s="48">
        <v>0</v>
      </c>
      <c r="J341" s="48"/>
      <c r="K341" s="102"/>
      <c r="L341" s="80">
        <v>0</v>
      </c>
      <c r="M341" s="48">
        <v>0</v>
      </c>
      <c r="N341" s="48"/>
      <c r="O341" s="101"/>
      <c r="P341" s="5"/>
      <c r="Q341" s="75"/>
    </row>
    <row r="342" spans="1:17" s="8" customFormat="1" x14ac:dyDescent="0.3">
      <c r="A342" s="170"/>
      <c r="B342" s="37"/>
      <c r="C342" s="56" t="s">
        <v>415</v>
      </c>
      <c r="D342" s="80">
        <v>1000</v>
      </c>
      <c r="E342" s="48">
        <v>1000</v>
      </c>
      <c r="F342" s="48"/>
      <c r="G342" s="102"/>
      <c r="H342" s="80">
        <v>1000</v>
      </c>
      <c r="I342" s="48">
        <v>1000</v>
      </c>
      <c r="J342" s="48"/>
      <c r="K342" s="102"/>
      <c r="L342" s="80">
        <v>569</v>
      </c>
      <c r="M342" s="48">
        <v>569</v>
      </c>
      <c r="N342" s="48"/>
      <c r="O342" s="101"/>
      <c r="P342" s="5"/>
      <c r="Q342" s="75"/>
    </row>
    <row r="343" spans="1:17" s="8" customFormat="1" x14ac:dyDescent="0.3">
      <c r="A343" s="170"/>
      <c r="B343" s="37"/>
      <c r="C343" s="56" t="s">
        <v>416</v>
      </c>
      <c r="D343" s="80">
        <v>1500</v>
      </c>
      <c r="E343" s="48">
        <v>1500</v>
      </c>
      <c r="F343" s="48"/>
      <c r="G343" s="102"/>
      <c r="H343" s="80">
        <v>0</v>
      </c>
      <c r="I343" s="48">
        <v>0</v>
      </c>
      <c r="J343" s="48"/>
      <c r="K343" s="102"/>
      <c r="L343" s="80">
        <v>0</v>
      </c>
      <c r="M343" s="48">
        <v>0</v>
      </c>
      <c r="N343" s="48"/>
      <c r="O343" s="101"/>
      <c r="P343" s="5"/>
      <c r="Q343" s="75"/>
    </row>
    <row r="344" spans="1:17" s="8" customFormat="1" x14ac:dyDescent="0.3">
      <c r="A344" s="170"/>
      <c r="B344" s="37"/>
      <c r="C344" s="56" t="s">
        <v>417</v>
      </c>
      <c r="D344" s="80">
        <v>457</v>
      </c>
      <c r="E344" s="48">
        <v>457</v>
      </c>
      <c r="F344" s="48"/>
      <c r="G344" s="102"/>
      <c r="H344" s="80">
        <v>457</v>
      </c>
      <c r="I344" s="48">
        <v>457</v>
      </c>
      <c r="J344" s="48"/>
      <c r="K344" s="102"/>
      <c r="L344" s="80">
        <v>457</v>
      </c>
      <c r="M344" s="48">
        <v>457</v>
      </c>
      <c r="N344" s="48"/>
      <c r="O344" s="101"/>
      <c r="P344" s="5"/>
      <c r="Q344" s="75"/>
    </row>
    <row r="345" spans="1:17" s="8" customFormat="1" x14ac:dyDescent="0.3">
      <c r="A345" s="170"/>
      <c r="B345" s="37"/>
      <c r="C345" s="56" t="s">
        <v>418</v>
      </c>
      <c r="D345" s="80">
        <v>1041</v>
      </c>
      <c r="E345" s="48">
        <v>1041</v>
      </c>
      <c r="F345" s="48"/>
      <c r="G345" s="102"/>
      <c r="H345" s="80">
        <v>1041</v>
      </c>
      <c r="I345" s="48">
        <v>1041</v>
      </c>
      <c r="J345" s="48"/>
      <c r="K345" s="102"/>
      <c r="L345" s="80">
        <v>1041</v>
      </c>
      <c r="M345" s="48">
        <v>1041</v>
      </c>
      <c r="N345" s="48"/>
      <c r="O345" s="101"/>
      <c r="P345" s="5"/>
      <c r="Q345" s="75"/>
    </row>
    <row r="346" spans="1:17" s="8" customFormat="1" x14ac:dyDescent="0.3">
      <c r="A346" s="170"/>
      <c r="B346" s="37"/>
      <c r="C346" s="56" t="s">
        <v>419</v>
      </c>
      <c r="D346" s="80">
        <v>620</v>
      </c>
      <c r="E346" s="48">
        <v>620</v>
      </c>
      <c r="F346" s="48"/>
      <c r="G346" s="102"/>
      <c r="H346" s="80">
        <v>666</v>
      </c>
      <c r="I346" s="48">
        <v>666</v>
      </c>
      <c r="J346" s="48"/>
      <c r="K346" s="102"/>
      <c r="L346" s="80">
        <v>971</v>
      </c>
      <c r="M346" s="48">
        <v>971</v>
      </c>
      <c r="N346" s="48"/>
      <c r="O346" s="101"/>
      <c r="P346" s="284"/>
      <c r="Q346" s="75"/>
    </row>
    <row r="347" spans="1:17" s="8" customFormat="1" x14ac:dyDescent="0.3">
      <c r="A347" s="170"/>
      <c r="B347" s="37"/>
      <c r="C347" s="56" t="s">
        <v>420</v>
      </c>
      <c r="D347" s="80">
        <v>857</v>
      </c>
      <c r="E347" s="48">
        <v>857</v>
      </c>
      <c r="F347" s="48"/>
      <c r="G347" s="102"/>
      <c r="H347" s="80">
        <v>1067</v>
      </c>
      <c r="I347" s="48">
        <v>1067</v>
      </c>
      <c r="J347" s="48"/>
      <c r="K347" s="102"/>
      <c r="L347" s="80">
        <v>1067</v>
      </c>
      <c r="M347" s="48">
        <v>1067</v>
      </c>
      <c r="N347" s="48"/>
      <c r="O347" s="101"/>
      <c r="P347" s="284"/>
      <c r="Q347" s="75"/>
    </row>
    <row r="348" spans="1:17" s="8" customFormat="1" x14ac:dyDescent="0.3">
      <c r="A348" s="170"/>
      <c r="B348" s="37"/>
      <c r="C348" s="56" t="s">
        <v>1914</v>
      </c>
      <c r="D348" s="80"/>
      <c r="E348" s="48"/>
      <c r="F348" s="48"/>
      <c r="G348" s="102"/>
      <c r="H348" s="80"/>
      <c r="I348" s="48"/>
      <c r="J348" s="48"/>
      <c r="K348" s="102"/>
      <c r="L348" s="80">
        <v>603</v>
      </c>
      <c r="M348" s="48">
        <v>603</v>
      </c>
      <c r="N348" s="48"/>
      <c r="O348" s="101"/>
      <c r="P348" s="5"/>
      <c r="Q348" s="75"/>
    </row>
    <row r="349" spans="1:17" s="8" customFormat="1" x14ac:dyDescent="0.3">
      <c r="A349" s="170"/>
      <c r="B349" s="37"/>
      <c r="C349" s="56" t="s">
        <v>1915</v>
      </c>
      <c r="D349" s="80"/>
      <c r="E349" s="48"/>
      <c r="F349" s="48"/>
      <c r="G349" s="102"/>
      <c r="H349" s="80"/>
      <c r="I349" s="48"/>
      <c r="J349" s="48"/>
      <c r="K349" s="102"/>
      <c r="L349" s="80">
        <v>447</v>
      </c>
      <c r="M349" s="48">
        <v>447</v>
      </c>
      <c r="N349" s="48"/>
      <c r="O349" s="101"/>
      <c r="P349" s="5"/>
      <c r="Q349" s="75"/>
    </row>
    <row r="350" spans="1:17" s="8" customFormat="1" ht="29.25" customHeight="1" x14ac:dyDescent="0.3">
      <c r="A350" s="170"/>
      <c r="B350" s="37"/>
      <c r="C350" s="56" t="s">
        <v>422</v>
      </c>
      <c r="D350" s="80">
        <v>800</v>
      </c>
      <c r="E350" s="48">
        <v>800</v>
      </c>
      <c r="F350" s="48"/>
      <c r="G350" s="102"/>
      <c r="H350" s="80">
        <v>800</v>
      </c>
      <c r="I350" s="48">
        <v>800</v>
      </c>
      <c r="J350" s="48"/>
      <c r="K350" s="102"/>
      <c r="L350" s="80">
        <v>0</v>
      </c>
      <c r="M350" s="48">
        <v>0</v>
      </c>
      <c r="N350" s="48"/>
      <c r="O350" s="101"/>
      <c r="P350" s="5"/>
      <c r="Q350" s="75"/>
    </row>
    <row r="351" spans="1:17" s="8" customFormat="1" ht="28.2" x14ac:dyDescent="0.3">
      <c r="A351" s="170"/>
      <c r="B351" s="37"/>
      <c r="C351" s="56" t="s">
        <v>424</v>
      </c>
      <c r="D351" s="80">
        <v>2250</v>
      </c>
      <c r="E351" s="48">
        <v>2250</v>
      </c>
      <c r="F351" s="48"/>
      <c r="G351" s="102"/>
      <c r="H351" s="80">
        <v>2250</v>
      </c>
      <c r="I351" s="48">
        <v>2250</v>
      </c>
      <c r="J351" s="48"/>
      <c r="K351" s="102"/>
      <c r="L351" s="80">
        <v>2242</v>
      </c>
      <c r="M351" s="48">
        <v>2242</v>
      </c>
      <c r="N351" s="48"/>
      <c r="O351" s="101"/>
      <c r="P351" s="5"/>
      <c r="Q351" s="75"/>
    </row>
    <row r="352" spans="1:17" s="8" customFormat="1" x14ac:dyDescent="0.3">
      <c r="A352" s="170"/>
      <c r="B352" s="37"/>
      <c r="C352" s="56" t="s">
        <v>425</v>
      </c>
      <c r="D352" s="80">
        <v>4000</v>
      </c>
      <c r="E352" s="48">
        <v>4000</v>
      </c>
      <c r="F352" s="48"/>
      <c r="G352" s="102"/>
      <c r="H352" s="80">
        <v>4000</v>
      </c>
      <c r="I352" s="48">
        <v>4000</v>
      </c>
      <c r="J352" s="48"/>
      <c r="K352" s="102"/>
      <c r="L352" s="80">
        <v>3960</v>
      </c>
      <c r="M352" s="48">
        <v>3960</v>
      </c>
      <c r="N352" s="48"/>
      <c r="O352" s="101"/>
      <c r="P352" s="5"/>
      <c r="Q352" s="75"/>
    </row>
    <row r="353" spans="1:17" s="8" customFormat="1" x14ac:dyDescent="0.3">
      <c r="A353" s="170"/>
      <c r="B353" s="37"/>
      <c r="C353" s="56" t="s">
        <v>546</v>
      </c>
      <c r="D353" s="80">
        <v>4399</v>
      </c>
      <c r="E353" s="48">
        <v>4399</v>
      </c>
      <c r="F353" s="48"/>
      <c r="G353" s="102"/>
      <c r="H353" s="80">
        <v>0</v>
      </c>
      <c r="I353" s="48">
        <v>0</v>
      </c>
      <c r="J353" s="48"/>
      <c r="K353" s="102"/>
      <c r="L353" s="80">
        <v>0</v>
      </c>
      <c r="M353" s="48">
        <v>0</v>
      </c>
      <c r="N353" s="48"/>
      <c r="O353" s="101"/>
      <c r="P353" s="5"/>
      <c r="Q353" s="75"/>
    </row>
    <row r="354" spans="1:17" s="8" customFormat="1" x14ac:dyDescent="0.3">
      <c r="A354" s="170"/>
      <c r="B354" s="37"/>
      <c r="C354" s="56" t="s">
        <v>583</v>
      </c>
      <c r="D354" s="80"/>
      <c r="E354" s="48"/>
      <c r="F354" s="48"/>
      <c r="G354" s="102"/>
      <c r="H354" s="80">
        <v>380</v>
      </c>
      <c r="I354" s="48">
        <v>380</v>
      </c>
      <c r="J354" s="48"/>
      <c r="K354" s="102"/>
      <c r="L354" s="80">
        <v>320</v>
      </c>
      <c r="M354" s="48">
        <v>320</v>
      </c>
      <c r="N354" s="48"/>
      <c r="O354" s="101"/>
      <c r="P354" s="5"/>
      <c r="Q354" s="75"/>
    </row>
    <row r="355" spans="1:17" s="8" customFormat="1" x14ac:dyDescent="0.3">
      <c r="A355" s="170"/>
      <c r="B355" s="37"/>
      <c r="C355" s="56" t="s">
        <v>584</v>
      </c>
      <c r="D355" s="80"/>
      <c r="E355" s="48"/>
      <c r="F355" s="48"/>
      <c r="G355" s="102"/>
      <c r="H355" s="80">
        <v>5721</v>
      </c>
      <c r="I355" s="48">
        <v>5721</v>
      </c>
      <c r="J355" s="48"/>
      <c r="K355" s="102"/>
      <c r="L355" s="80">
        <v>0</v>
      </c>
      <c r="M355" s="48">
        <v>0</v>
      </c>
      <c r="N355" s="48"/>
      <c r="O355" s="101"/>
      <c r="P355" s="5"/>
      <c r="Q355" s="75"/>
    </row>
    <row r="356" spans="1:17" s="8" customFormat="1" x14ac:dyDescent="0.3">
      <c r="A356" s="170"/>
      <c r="B356" s="37"/>
      <c r="C356" s="56" t="s">
        <v>585</v>
      </c>
      <c r="D356" s="80"/>
      <c r="E356" s="48"/>
      <c r="F356" s="48"/>
      <c r="G356" s="102"/>
      <c r="H356" s="80">
        <v>1080</v>
      </c>
      <c r="I356" s="48">
        <v>1080</v>
      </c>
      <c r="J356" s="48"/>
      <c r="K356" s="102"/>
      <c r="L356" s="80">
        <v>1080</v>
      </c>
      <c r="M356" s="48">
        <v>1080</v>
      </c>
      <c r="N356" s="48"/>
      <c r="O356" s="101"/>
      <c r="P356" s="5"/>
      <c r="Q356" s="75"/>
    </row>
    <row r="357" spans="1:17" s="8" customFormat="1" x14ac:dyDescent="0.3">
      <c r="A357" s="170"/>
      <c r="B357" s="37"/>
      <c r="C357" s="56" t="s">
        <v>586</v>
      </c>
      <c r="D357" s="80"/>
      <c r="E357" s="48"/>
      <c r="F357" s="48"/>
      <c r="G357" s="102"/>
      <c r="H357" s="80">
        <v>826</v>
      </c>
      <c r="I357" s="48">
        <v>826</v>
      </c>
      <c r="J357" s="48"/>
      <c r="K357" s="102"/>
      <c r="L357" s="80">
        <v>826</v>
      </c>
      <c r="M357" s="48">
        <v>826</v>
      </c>
      <c r="N357" s="48"/>
      <c r="O357" s="101"/>
      <c r="P357" s="5"/>
      <c r="Q357" s="75"/>
    </row>
    <row r="358" spans="1:17" s="8" customFormat="1" x14ac:dyDescent="0.3">
      <c r="A358" s="170"/>
      <c r="B358" s="37"/>
      <c r="C358" s="56" t="s">
        <v>587</v>
      </c>
      <c r="D358" s="80"/>
      <c r="E358" s="48"/>
      <c r="F358" s="48"/>
      <c r="G358" s="102"/>
      <c r="H358" s="80">
        <v>170</v>
      </c>
      <c r="I358" s="48">
        <v>170</v>
      </c>
      <c r="J358" s="48"/>
      <c r="K358" s="102"/>
      <c r="L358" s="80">
        <v>0</v>
      </c>
      <c r="M358" s="48">
        <v>0</v>
      </c>
      <c r="N358" s="48"/>
      <c r="O358" s="101"/>
      <c r="P358" s="5"/>
      <c r="Q358" s="75"/>
    </row>
    <row r="359" spans="1:17" s="8" customFormat="1" x14ac:dyDescent="0.3">
      <c r="A359" s="170"/>
      <c r="B359" s="37"/>
      <c r="C359" s="56" t="s">
        <v>588</v>
      </c>
      <c r="D359" s="80"/>
      <c r="E359" s="48"/>
      <c r="F359" s="48"/>
      <c r="G359" s="102"/>
      <c r="H359" s="80">
        <v>122000</v>
      </c>
      <c r="I359" s="48">
        <v>122000</v>
      </c>
      <c r="J359" s="48"/>
      <c r="K359" s="102"/>
      <c r="L359" s="80">
        <v>109000</v>
      </c>
      <c r="M359" s="48">
        <v>109000</v>
      </c>
      <c r="N359" s="48"/>
      <c r="O359" s="101"/>
      <c r="P359" s="5"/>
      <c r="Q359" s="75"/>
    </row>
    <row r="360" spans="1:17" s="8" customFormat="1" x14ac:dyDescent="0.3">
      <c r="A360" s="170"/>
      <c r="B360" s="37"/>
      <c r="C360" s="56" t="s">
        <v>589</v>
      </c>
      <c r="D360" s="80"/>
      <c r="E360" s="48"/>
      <c r="F360" s="48"/>
      <c r="G360" s="102"/>
      <c r="H360" s="80">
        <v>2400</v>
      </c>
      <c r="I360" s="48">
        <v>2400</v>
      </c>
      <c r="J360" s="48"/>
      <c r="K360" s="102"/>
      <c r="L360" s="80">
        <v>1760</v>
      </c>
      <c r="M360" s="48">
        <v>1760</v>
      </c>
      <c r="N360" s="48"/>
      <c r="O360" s="101"/>
      <c r="P360" s="5"/>
      <c r="Q360" s="75"/>
    </row>
    <row r="361" spans="1:17" s="8" customFormat="1" ht="28.2" x14ac:dyDescent="0.3">
      <c r="A361" s="170"/>
      <c r="B361" s="37"/>
      <c r="C361" s="56" t="s">
        <v>590</v>
      </c>
      <c r="D361" s="80"/>
      <c r="E361" s="48"/>
      <c r="F361" s="48"/>
      <c r="G361" s="102"/>
      <c r="H361" s="80">
        <v>2000</v>
      </c>
      <c r="I361" s="48">
        <v>2000</v>
      </c>
      <c r="J361" s="48"/>
      <c r="K361" s="102"/>
      <c r="L361" s="80">
        <v>237</v>
      </c>
      <c r="M361" s="48">
        <v>237</v>
      </c>
      <c r="N361" s="48"/>
      <c r="O361" s="101"/>
      <c r="P361" s="5"/>
      <c r="Q361" s="75"/>
    </row>
    <row r="362" spans="1:17" s="8" customFormat="1" x14ac:dyDescent="0.3">
      <c r="A362" s="170"/>
      <c r="B362" s="37"/>
      <c r="C362" s="56" t="s">
        <v>591</v>
      </c>
      <c r="D362" s="80"/>
      <c r="E362" s="48"/>
      <c r="F362" s="48"/>
      <c r="G362" s="102"/>
      <c r="H362" s="80">
        <v>2300</v>
      </c>
      <c r="I362" s="48">
        <v>2300</v>
      </c>
      <c r="J362" s="48"/>
      <c r="K362" s="102"/>
      <c r="L362" s="80">
        <v>2299</v>
      </c>
      <c r="M362" s="48">
        <v>2299</v>
      </c>
      <c r="N362" s="48"/>
      <c r="O362" s="101"/>
      <c r="P362" s="5"/>
      <c r="Q362" s="75"/>
    </row>
    <row r="363" spans="1:17" s="8" customFormat="1" x14ac:dyDescent="0.3">
      <c r="A363" s="170"/>
      <c r="B363" s="37"/>
      <c r="C363" s="56" t="s">
        <v>592</v>
      </c>
      <c r="D363" s="80"/>
      <c r="E363" s="48"/>
      <c r="F363" s="48"/>
      <c r="G363" s="102"/>
      <c r="H363" s="80">
        <v>3531</v>
      </c>
      <c r="I363" s="48">
        <v>3531</v>
      </c>
      <c r="J363" s="48"/>
      <c r="K363" s="102"/>
      <c r="L363" s="80">
        <v>3531</v>
      </c>
      <c r="M363" s="48">
        <v>3531</v>
      </c>
      <c r="N363" s="48"/>
      <c r="O363" s="101"/>
      <c r="P363" s="5"/>
      <c r="Q363" s="75"/>
    </row>
    <row r="364" spans="1:17" s="8" customFormat="1" x14ac:dyDescent="0.3">
      <c r="A364" s="170"/>
      <c r="B364" s="37"/>
      <c r="C364" s="56" t="s">
        <v>593</v>
      </c>
      <c r="D364" s="80"/>
      <c r="E364" s="48"/>
      <c r="F364" s="48"/>
      <c r="G364" s="102"/>
      <c r="H364" s="80">
        <v>433</v>
      </c>
      <c r="I364" s="48">
        <v>433</v>
      </c>
      <c r="J364" s="48"/>
      <c r="K364" s="102"/>
      <c r="L364" s="80">
        <v>433</v>
      </c>
      <c r="M364" s="48">
        <v>433</v>
      </c>
      <c r="N364" s="48"/>
      <c r="O364" s="101"/>
      <c r="P364" s="5"/>
      <c r="Q364" s="75"/>
    </row>
    <row r="365" spans="1:17" s="8" customFormat="1" ht="15.75" customHeight="1" x14ac:dyDescent="0.3">
      <c r="A365" s="170"/>
      <c r="B365" s="37"/>
      <c r="C365" s="56" t="s">
        <v>636</v>
      </c>
      <c r="D365" s="80"/>
      <c r="E365" s="48"/>
      <c r="F365" s="48"/>
      <c r="G365" s="102"/>
      <c r="H365" s="80">
        <v>770</v>
      </c>
      <c r="I365" s="48">
        <v>770</v>
      </c>
      <c r="J365" s="48"/>
      <c r="K365" s="102"/>
      <c r="L365" s="80">
        <v>0</v>
      </c>
      <c r="M365" s="48">
        <v>0</v>
      </c>
      <c r="N365" s="48"/>
      <c r="O365" s="101"/>
      <c r="P365" s="5"/>
      <c r="Q365" s="75"/>
    </row>
    <row r="366" spans="1:17" s="8" customFormat="1" x14ac:dyDescent="0.3">
      <c r="A366" s="170"/>
      <c r="B366" s="37"/>
      <c r="C366" s="56" t="s">
        <v>637</v>
      </c>
      <c r="D366" s="80"/>
      <c r="E366" s="48"/>
      <c r="F366" s="48"/>
      <c r="G366" s="102"/>
      <c r="H366" s="80">
        <v>940</v>
      </c>
      <c r="I366" s="48">
        <v>940</v>
      </c>
      <c r="J366" s="48"/>
      <c r="K366" s="102"/>
      <c r="L366" s="80">
        <v>0</v>
      </c>
      <c r="M366" s="48">
        <v>0</v>
      </c>
      <c r="N366" s="48"/>
      <c r="O366" s="101"/>
      <c r="P366" s="5"/>
      <c r="Q366" s="75"/>
    </row>
    <row r="367" spans="1:17" s="8" customFormat="1" ht="28.2" x14ac:dyDescent="0.3">
      <c r="A367" s="170"/>
      <c r="B367" s="37"/>
      <c r="C367" s="40" t="s">
        <v>638</v>
      </c>
      <c r="D367" s="80"/>
      <c r="E367" s="48"/>
      <c r="F367" s="48"/>
      <c r="G367" s="102"/>
      <c r="H367" s="80">
        <v>2258</v>
      </c>
      <c r="I367" s="48">
        <v>2258</v>
      </c>
      <c r="J367" s="48"/>
      <c r="K367" s="102"/>
      <c r="L367" s="80">
        <v>0</v>
      </c>
      <c r="M367" s="48">
        <v>0</v>
      </c>
      <c r="N367" s="48"/>
      <c r="O367" s="101"/>
      <c r="P367" s="5"/>
      <c r="Q367" s="75"/>
    </row>
    <row r="368" spans="1:17" s="8" customFormat="1" ht="28.2" x14ac:dyDescent="0.3">
      <c r="A368" s="170"/>
      <c r="B368" s="37"/>
      <c r="C368" s="40" t="s">
        <v>639</v>
      </c>
      <c r="D368" s="80"/>
      <c r="E368" s="48"/>
      <c r="F368" s="48"/>
      <c r="G368" s="102"/>
      <c r="H368" s="80">
        <v>753</v>
      </c>
      <c r="I368" s="48">
        <v>753</v>
      </c>
      <c r="J368" s="48"/>
      <c r="K368" s="102"/>
      <c r="L368" s="80">
        <v>0</v>
      </c>
      <c r="M368" s="48">
        <v>0</v>
      </c>
      <c r="N368" s="48"/>
      <c r="O368" s="101"/>
      <c r="P368" s="5"/>
      <c r="Q368" s="75"/>
    </row>
    <row r="369" spans="1:17" s="8" customFormat="1" ht="28.2" x14ac:dyDescent="0.3">
      <c r="A369" s="170"/>
      <c r="B369" s="37"/>
      <c r="C369" s="56" t="s">
        <v>640</v>
      </c>
      <c r="D369" s="80"/>
      <c r="E369" s="48"/>
      <c r="F369" s="48"/>
      <c r="G369" s="102"/>
      <c r="H369" s="80">
        <v>60000</v>
      </c>
      <c r="I369" s="48">
        <v>60000</v>
      </c>
      <c r="J369" s="48"/>
      <c r="K369" s="102"/>
      <c r="L369" s="80">
        <v>11976</v>
      </c>
      <c r="M369" s="48">
        <v>11976</v>
      </c>
      <c r="N369" s="48"/>
      <c r="O369" s="101"/>
      <c r="P369" s="5"/>
      <c r="Q369" s="75"/>
    </row>
    <row r="370" spans="1:17" s="8" customFormat="1" x14ac:dyDescent="0.3">
      <c r="A370" s="170"/>
      <c r="B370" s="37"/>
      <c r="C370" s="56" t="s">
        <v>641</v>
      </c>
      <c r="D370" s="80"/>
      <c r="E370" s="48"/>
      <c r="F370" s="48"/>
      <c r="G370" s="102"/>
      <c r="H370" s="80">
        <v>1692</v>
      </c>
      <c r="I370" s="48">
        <v>1692</v>
      </c>
      <c r="J370" s="48"/>
      <c r="K370" s="102"/>
      <c r="L370" s="80">
        <v>1691</v>
      </c>
      <c r="M370" s="48">
        <v>1691</v>
      </c>
      <c r="N370" s="48"/>
      <c r="O370" s="101"/>
      <c r="P370" s="5"/>
      <c r="Q370" s="75"/>
    </row>
    <row r="371" spans="1:17" s="8" customFormat="1" x14ac:dyDescent="0.3">
      <c r="A371" s="170"/>
      <c r="B371" s="37"/>
      <c r="C371" s="56" t="s">
        <v>642</v>
      </c>
      <c r="D371" s="80"/>
      <c r="E371" s="48"/>
      <c r="F371" s="48"/>
      <c r="G371" s="102"/>
      <c r="H371" s="80">
        <v>38151</v>
      </c>
      <c r="I371" s="48">
        <v>38151</v>
      </c>
      <c r="J371" s="48"/>
      <c r="K371" s="102"/>
      <c r="L371" s="80">
        <v>29300</v>
      </c>
      <c r="M371" s="48">
        <v>29300</v>
      </c>
      <c r="N371" s="48"/>
      <c r="O371" s="101"/>
      <c r="P371" s="5"/>
      <c r="Q371" s="75"/>
    </row>
    <row r="372" spans="1:17" s="8" customFormat="1" x14ac:dyDescent="0.3">
      <c r="A372" s="170"/>
      <c r="B372" s="37"/>
      <c r="C372" s="56" t="s">
        <v>643</v>
      </c>
      <c r="D372" s="80"/>
      <c r="E372" s="48"/>
      <c r="F372" s="48"/>
      <c r="G372" s="102"/>
      <c r="H372" s="80">
        <v>4445</v>
      </c>
      <c r="I372" s="48">
        <v>4445</v>
      </c>
      <c r="J372" s="48"/>
      <c r="K372" s="102"/>
      <c r="L372" s="80">
        <v>4873</v>
      </c>
      <c r="M372" s="48">
        <v>4873</v>
      </c>
      <c r="N372" s="48"/>
      <c r="O372" s="101"/>
      <c r="P372" s="5"/>
      <c r="Q372" s="75"/>
    </row>
    <row r="373" spans="1:17" s="8" customFormat="1" x14ac:dyDescent="0.3">
      <c r="A373" s="170"/>
      <c r="B373" s="37"/>
      <c r="C373" s="56" t="s">
        <v>682</v>
      </c>
      <c r="D373" s="80"/>
      <c r="E373" s="48"/>
      <c r="F373" s="48"/>
      <c r="G373" s="102"/>
      <c r="H373" s="80">
        <v>751</v>
      </c>
      <c r="I373" s="48">
        <v>751</v>
      </c>
      <c r="J373" s="48"/>
      <c r="K373" s="102"/>
      <c r="L373" s="80">
        <v>0</v>
      </c>
      <c r="M373" s="48">
        <v>0</v>
      </c>
      <c r="N373" s="48"/>
      <c r="O373" s="101"/>
      <c r="P373" s="5"/>
      <c r="Q373" s="75"/>
    </row>
    <row r="374" spans="1:17" s="8" customFormat="1" x14ac:dyDescent="0.3">
      <c r="A374" s="170"/>
      <c r="B374" s="37"/>
      <c r="C374" s="56" t="s">
        <v>683</v>
      </c>
      <c r="D374" s="80"/>
      <c r="E374" s="48"/>
      <c r="F374" s="48"/>
      <c r="G374" s="102"/>
      <c r="H374" s="80">
        <v>635</v>
      </c>
      <c r="I374" s="48">
        <v>635</v>
      </c>
      <c r="J374" s="48"/>
      <c r="K374" s="102"/>
      <c r="L374" s="80">
        <v>0</v>
      </c>
      <c r="M374" s="48">
        <v>0</v>
      </c>
      <c r="N374" s="48"/>
      <c r="O374" s="101"/>
      <c r="P374" s="5"/>
      <c r="Q374" s="75"/>
    </row>
    <row r="375" spans="1:17" s="8" customFormat="1" x14ac:dyDescent="0.3">
      <c r="A375" s="170"/>
      <c r="B375" s="37"/>
      <c r="C375" s="56" t="s">
        <v>1916</v>
      </c>
      <c r="D375" s="80"/>
      <c r="E375" s="48"/>
      <c r="F375" s="48"/>
      <c r="G375" s="102"/>
      <c r="H375" s="80"/>
      <c r="I375" s="48"/>
      <c r="J375" s="48"/>
      <c r="K375" s="102"/>
      <c r="L375" s="80">
        <v>1000</v>
      </c>
      <c r="M375" s="48">
        <v>1000</v>
      </c>
      <c r="N375" s="48"/>
      <c r="O375" s="101"/>
      <c r="P375" s="5"/>
      <c r="Q375" s="75"/>
    </row>
    <row r="376" spans="1:17" s="8" customFormat="1" x14ac:dyDescent="0.3">
      <c r="A376" s="170"/>
      <c r="B376" s="37"/>
      <c r="C376" s="56" t="s">
        <v>1917</v>
      </c>
      <c r="D376" s="80"/>
      <c r="E376" s="48"/>
      <c r="F376" s="48"/>
      <c r="G376" s="102"/>
      <c r="H376" s="80"/>
      <c r="I376" s="48"/>
      <c r="J376" s="48"/>
      <c r="K376" s="102"/>
      <c r="L376" s="80">
        <v>2471</v>
      </c>
      <c r="M376" s="48">
        <v>2471</v>
      </c>
      <c r="N376" s="48"/>
      <c r="O376" s="101"/>
      <c r="P376" s="5"/>
      <c r="Q376" s="75"/>
    </row>
    <row r="377" spans="1:17" s="8" customFormat="1" x14ac:dyDescent="0.3">
      <c r="A377" s="170"/>
      <c r="B377" s="37"/>
      <c r="C377" s="56" t="s">
        <v>1918</v>
      </c>
      <c r="D377" s="80"/>
      <c r="E377" s="48"/>
      <c r="F377" s="48"/>
      <c r="G377" s="102"/>
      <c r="H377" s="80"/>
      <c r="I377" s="48"/>
      <c r="J377" s="48"/>
      <c r="K377" s="102"/>
      <c r="L377" s="80">
        <v>7860</v>
      </c>
      <c r="M377" s="48">
        <v>7860</v>
      </c>
      <c r="N377" s="48"/>
      <c r="O377" s="101"/>
      <c r="P377" s="5"/>
      <c r="Q377" s="75"/>
    </row>
    <row r="378" spans="1:17" s="8" customFormat="1" x14ac:dyDescent="0.3">
      <c r="A378" s="170"/>
      <c r="B378" s="37"/>
      <c r="C378" s="56" t="s">
        <v>1919</v>
      </c>
      <c r="D378" s="80"/>
      <c r="E378" s="48"/>
      <c r="F378" s="48"/>
      <c r="G378" s="102"/>
      <c r="H378" s="80"/>
      <c r="I378" s="48"/>
      <c r="J378" s="48"/>
      <c r="K378" s="102"/>
      <c r="L378" s="80">
        <v>4858</v>
      </c>
      <c r="M378" s="48">
        <v>4858</v>
      </c>
      <c r="N378" s="48"/>
      <c r="O378" s="101"/>
      <c r="P378" s="5"/>
      <c r="Q378" s="75"/>
    </row>
    <row r="379" spans="1:17" s="8" customFormat="1" x14ac:dyDescent="0.3">
      <c r="A379" s="170"/>
      <c r="B379" s="37"/>
      <c r="C379" s="56" t="s">
        <v>1920</v>
      </c>
      <c r="D379" s="80"/>
      <c r="E379" s="48"/>
      <c r="F379" s="48"/>
      <c r="G379" s="102"/>
      <c r="H379" s="80"/>
      <c r="I379" s="48"/>
      <c r="J379" s="48"/>
      <c r="K379" s="102"/>
      <c r="L379" s="80">
        <v>929</v>
      </c>
      <c r="M379" s="48">
        <v>929</v>
      </c>
      <c r="N379" s="48"/>
      <c r="O379" s="101"/>
      <c r="P379" s="5"/>
      <c r="Q379" s="75"/>
    </row>
    <row r="380" spans="1:17" s="8" customFormat="1" x14ac:dyDescent="0.3">
      <c r="A380" s="170"/>
      <c r="B380" s="37"/>
      <c r="C380" s="56"/>
      <c r="D380" s="80"/>
      <c r="E380" s="48"/>
      <c r="F380" s="48"/>
      <c r="G380" s="102"/>
      <c r="H380" s="80"/>
      <c r="I380" s="48"/>
      <c r="J380" s="48"/>
      <c r="K380" s="102"/>
      <c r="L380" s="80"/>
      <c r="M380" s="48"/>
      <c r="N380" s="48"/>
      <c r="O380" s="101"/>
      <c r="P380" s="5"/>
      <c r="Q380" s="75"/>
    </row>
    <row r="381" spans="1:17" s="8" customFormat="1" x14ac:dyDescent="0.3">
      <c r="A381" s="170"/>
      <c r="B381" s="37"/>
      <c r="C381" s="76" t="s">
        <v>45</v>
      </c>
      <c r="D381" s="83">
        <f>SUM(D303:D354)</f>
        <v>208333</v>
      </c>
      <c r="E381" s="39">
        <f>SUM(E303:E354)</f>
        <v>208333</v>
      </c>
      <c r="F381" s="39">
        <f>SUM(F303:F352)</f>
        <v>0</v>
      </c>
      <c r="G381" s="107">
        <f>SUM(G303:G352)</f>
        <v>0</v>
      </c>
      <c r="H381" s="83">
        <f t="shared" ref="H381:O381" si="46">SUM(H303:H380)</f>
        <v>482559</v>
      </c>
      <c r="I381" s="39">
        <f t="shared" si="46"/>
        <v>482559</v>
      </c>
      <c r="J381" s="39">
        <f t="shared" si="46"/>
        <v>0</v>
      </c>
      <c r="K381" s="107">
        <f t="shared" si="46"/>
        <v>0</v>
      </c>
      <c r="L381" s="83">
        <f t="shared" si="46"/>
        <v>371404</v>
      </c>
      <c r="M381" s="39">
        <f t="shared" si="46"/>
        <v>371404</v>
      </c>
      <c r="N381" s="39">
        <f t="shared" si="46"/>
        <v>0</v>
      </c>
      <c r="O381" s="177">
        <f t="shared" si="46"/>
        <v>0</v>
      </c>
      <c r="P381" s="5"/>
      <c r="Q381" s="75"/>
    </row>
    <row r="382" spans="1:17" s="8" customFormat="1" x14ac:dyDescent="0.3">
      <c r="A382" s="170"/>
      <c r="B382" s="37"/>
      <c r="C382" s="76"/>
      <c r="D382" s="72"/>
      <c r="E382" s="75"/>
      <c r="F382" s="75"/>
      <c r="G382" s="103"/>
      <c r="H382" s="72"/>
      <c r="I382" s="75"/>
      <c r="J382" s="75"/>
      <c r="K382" s="103"/>
      <c r="L382" s="72"/>
      <c r="M382" s="75"/>
      <c r="N382" s="75"/>
      <c r="O382" s="103"/>
      <c r="P382" s="5"/>
      <c r="Q382" s="75"/>
    </row>
    <row r="383" spans="1:17" s="8" customFormat="1" x14ac:dyDescent="0.3">
      <c r="A383" s="170"/>
      <c r="B383" s="37" t="s">
        <v>25</v>
      </c>
      <c r="C383" s="60" t="s">
        <v>24</v>
      </c>
      <c r="D383" s="72"/>
      <c r="E383" s="75"/>
      <c r="F383" s="75"/>
      <c r="G383" s="103"/>
      <c r="H383" s="72"/>
      <c r="I383" s="75"/>
      <c r="J383" s="75"/>
      <c r="K383" s="103"/>
      <c r="L383" s="72"/>
      <c r="M383" s="75"/>
      <c r="N383" s="75"/>
      <c r="O383" s="103"/>
      <c r="P383" s="5"/>
      <c r="Q383" s="75"/>
    </row>
    <row r="384" spans="1:17" s="8" customFormat="1" x14ac:dyDescent="0.3">
      <c r="A384" s="170"/>
      <c r="B384" s="37"/>
      <c r="C384" s="60" t="s">
        <v>542</v>
      </c>
      <c r="D384" s="80">
        <v>2050</v>
      </c>
      <c r="E384" s="48">
        <v>2050</v>
      </c>
      <c r="F384" s="25"/>
      <c r="G384" s="94"/>
      <c r="H384" s="80">
        <v>0</v>
      </c>
      <c r="I384" s="48">
        <v>0</v>
      </c>
      <c r="J384" s="25"/>
      <c r="K384" s="94"/>
      <c r="L384" s="80">
        <v>0</v>
      </c>
      <c r="M384" s="48">
        <v>0</v>
      </c>
      <c r="N384" s="25"/>
      <c r="O384" s="94"/>
      <c r="P384" s="5"/>
      <c r="Q384" s="75"/>
    </row>
    <row r="385" spans="1:17" s="8" customFormat="1" x14ac:dyDescent="0.3">
      <c r="A385" s="170"/>
      <c r="B385" s="37"/>
      <c r="C385" s="60" t="s">
        <v>366</v>
      </c>
      <c r="D385" s="79">
        <v>7050</v>
      </c>
      <c r="E385" s="25">
        <v>7050</v>
      </c>
      <c r="F385" s="25"/>
      <c r="G385" s="94"/>
      <c r="H385" s="79">
        <v>7050</v>
      </c>
      <c r="I385" s="25">
        <v>7050</v>
      </c>
      <c r="J385" s="25"/>
      <c r="K385" s="94"/>
      <c r="L385" s="79">
        <v>3333</v>
      </c>
      <c r="M385" s="25">
        <v>3333</v>
      </c>
      <c r="N385" s="25"/>
      <c r="O385" s="94"/>
      <c r="P385" s="5"/>
      <c r="Q385" s="75"/>
    </row>
    <row r="386" spans="1:17" s="8" customFormat="1" x14ac:dyDescent="0.3">
      <c r="A386" s="170"/>
      <c r="B386" s="37"/>
      <c r="C386" s="60" t="s">
        <v>367</v>
      </c>
      <c r="D386" s="79">
        <v>3000</v>
      </c>
      <c r="E386" s="25">
        <v>3000</v>
      </c>
      <c r="F386" s="25"/>
      <c r="G386" s="94"/>
      <c r="H386" s="79">
        <v>0</v>
      </c>
      <c r="I386" s="25">
        <v>0</v>
      </c>
      <c r="J386" s="25"/>
      <c r="K386" s="94"/>
      <c r="L386" s="79">
        <v>0</v>
      </c>
      <c r="M386" s="25">
        <v>0</v>
      </c>
      <c r="N386" s="25"/>
      <c r="O386" s="94"/>
      <c r="P386" s="5"/>
      <c r="Q386" s="75"/>
    </row>
    <row r="387" spans="1:17" s="8" customFormat="1" ht="28.2" x14ac:dyDescent="0.3">
      <c r="A387" s="170"/>
      <c r="B387" s="37"/>
      <c r="C387" s="56" t="s">
        <v>368</v>
      </c>
      <c r="D387" s="79">
        <v>2500</v>
      </c>
      <c r="E387" s="25">
        <v>2500</v>
      </c>
      <c r="F387" s="25"/>
      <c r="G387" s="94"/>
      <c r="H387" s="79">
        <v>2000</v>
      </c>
      <c r="I387" s="25">
        <v>2000</v>
      </c>
      <c r="J387" s="25"/>
      <c r="K387" s="94"/>
      <c r="L387" s="79">
        <v>1916</v>
      </c>
      <c r="M387" s="25">
        <v>1916</v>
      </c>
      <c r="N387" s="25"/>
      <c r="O387" s="94"/>
      <c r="P387" s="5"/>
      <c r="Q387" s="75"/>
    </row>
    <row r="388" spans="1:17" s="8" customFormat="1" x14ac:dyDescent="0.3">
      <c r="A388" s="170"/>
      <c r="B388" s="37"/>
      <c r="C388" s="60" t="s">
        <v>594</v>
      </c>
      <c r="D388" s="79">
        <v>3000</v>
      </c>
      <c r="E388" s="25">
        <v>3000</v>
      </c>
      <c r="F388" s="25"/>
      <c r="G388" s="94"/>
      <c r="H388" s="79">
        <v>5000</v>
      </c>
      <c r="I388" s="25">
        <v>5000</v>
      </c>
      <c r="J388" s="25"/>
      <c r="K388" s="94"/>
      <c r="L388" s="79">
        <v>0</v>
      </c>
      <c r="M388" s="25">
        <v>0</v>
      </c>
      <c r="N388" s="25"/>
      <c r="O388" s="94"/>
      <c r="P388" s="5"/>
      <c r="Q388" s="75"/>
    </row>
    <row r="389" spans="1:17" s="8" customFormat="1" x14ac:dyDescent="0.3">
      <c r="A389" s="170"/>
      <c r="B389" s="37"/>
      <c r="C389" s="60" t="s">
        <v>369</v>
      </c>
      <c r="D389" s="79">
        <v>1000</v>
      </c>
      <c r="E389" s="25">
        <v>1000</v>
      </c>
      <c r="F389" s="25"/>
      <c r="G389" s="94"/>
      <c r="H389" s="79">
        <v>0</v>
      </c>
      <c r="I389" s="25">
        <v>0</v>
      </c>
      <c r="J389" s="25"/>
      <c r="K389" s="94"/>
      <c r="L389" s="79">
        <v>0</v>
      </c>
      <c r="M389" s="25">
        <v>0</v>
      </c>
      <c r="N389" s="25"/>
      <c r="O389" s="94"/>
      <c r="P389" s="5"/>
      <c r="Q389" s="75"/>
    </row>
    <row r="390" spans="1:17" s="8" customFormat="1" x14ac:dyDescent="0.3">
      <c r="A390" s="170"/>
      <c r="B390" s="37"/>
      <c r="C390" s="56" t="s">
        <v>370</v>
      </c>
      <c r="D390" s="79">
        <v>4500</v>
      </c>
      <c r="E390" s="25">
        <v>4500</v>
      </c>
      <c r="F390" s="25"/>
      <c r="G390" s="94"/>
      <c r="H390" s="79">
        <v>2500</v>
      </c>
      <c r="I390" s="25">
        <v>2500</v>
      </c>
      <c r="J390" s="25"/>
      <c r="K390" s="94"/>
      <c r="L390" s="79">
        <v>2471</v>
      </c>
      <c r="M390" s="25">
        <v>2471</v>
      </c>
      <c r="N390" s="25"/>
      <c r="O390" s="94"/>
      <c r="P390" s="5"/>
      <c r="Q390" s="75"/>
    </row>
    <row r="391" spans="1:17" s="8" customFormat="1" x14ac:dyDescent="0.3">
      <c r="A391" s="170"/>
      <c r="B391" s="37"/>
      <c r="C391" s="56" t="s">
        <v>371</v>
      </c>
      <c r="D391" s="79">
        <v>3584</v>
      </c>
      <c r="E391" s="25">
        <v>3584</v>
      </c>
      <c r="F391" s="25"/>
      <c r="G391" s="94"/>
      <c r="H391" s="79">
        <v>3584</v>
      </c>
      <c r="I391" s="25">
        <v>3584</v>
      </c>
      <c r="J391" s="25"/>
      <c r="K391" s="94"/>
      <c r="L391" s="79">
        <v>129</v>
      </c>
      <c r="M391" s="25">
        <v>129</v>
      </c>
      <c r="N391" s="25"/>
      <c r="O391" s="94"/>
      <c r="P391" s="5"/>
      <c r="Q391" s="75"/>
    </row>
    <row r="392" spans="1:17" s="8" customFormat="1" x14ac:dyDescent="0.3">
      <c r="A392" s="170"/>
      <c r="B392" s="37"/>
      <c r="C392" s="56" t="s">
        <v>372</v>
      </c>
      <c r="D392" s="79">
        <v>1000</v>
      </c>
      <c r="E392" s="25">
        <v>1000</v>
      </c>
      <c r="F392" s="25"/>
      <c r="G392" s="94"/>
      <c r="H392" s="79">
        <v>0</v>
      </c>
      <c r="I392" s="25">
        <v>0</v>
      </c>
      <c r="J392" s="25"/>
      <c r="K392" s="94"/>
      <c r="L392" s="79">
        <v>1037</v>
      </c>
      <c r="M392" s="25">
        <v>1037</v>
      </c>
      <c r="N392" s="25"/>
      <c r="O392" s="94"/>
      <c r="P392" s="5"/>
      <c r="Q392" s="75"/>
    </row>
    <row r="393" spans="1:17" s="8" customFormat="1" x14ac:dyDescent="0.3">
      <c r="A393" s="170"/>
      <c r="B393" s="37"/>
      <c r="C393" s="56" t="s">
        <v>373</v>
      </c>
      <c r="D393" s="79">
        <v>3000</v>
      </c>
      <c r="E393" s="25">
        <v>3000</v>
      </c>
      <c r="F393" s="25"/>
      <c r="G393" s="94"/>
      <c r="H393" s="79">
        <v>1000</v>
      </c>
      <c r="I393" s="25">
        <v>1000</v>
      </c>
      <c r="J393" s="25"/>
      <c r="K393" s="94"/>
      <c r="L393" s="79">
        <v>0</v>
      </c>
      <c r="M393" s="25">
        <v>0</v>
      </c>
      <c r="N393" s="25"/>
      <c r="O393" s="94"/>
      <c r="P393" s="5"/>
      <c r="Q393" s="75"/>
    </row>
    <row r="394" spans="1:17" s="8" customFormat="1" x14ac:dyDescent="0.3">
      <c r="A394" s="170"/>
      <c r="B394" s="37"/>
      <c r="C394" s="56" t="s">
        <v>374</v>
      </c>
      <c r="D394" s="79">
        <v>400</v>
      </c>
      <c r="E394" s="25">
        <v>400</v>
      </c>
      <c r="F394" s="25"/>
      <c r="G394" s="94"/>
      <c r="H394" s="79">
        <v>0</v>
      </c>
      <c r="I394" s="25">
        <v>0</v>
      </c>
      <c r="J394" s="25"/>
      <c r="K394" s="94"/>
      <c r="L394" s="79">
        <v>0</v>
      </c>
      <c r="M394" s="25">
        <v>0</v>
      </c>
      <c r="N394" s="25"/>
      <c r="O394" s="94"/>
      <c r="P394" s="5"/>
      <c r="Q394" s="75"/>
    </row>
    <row r="395" spans="1:17" s="8" customFormat="1" x14ac:dyDescent="0.3">
      <c r="A395" s="170"/>
      <c r="B395" s="37"/>
      <c r="C395" s="56" t="s">
        <v>375</v>
      </c>
      <c r="D395" s="80">
        <v>25000</v>
      </c>
      <c r="E395" s="48">
        <v>25000</v>
      </c>
      <c r="F395" s="48"/>
      <c r="G395" s="101"/>
      <c r="H395" s="80">
        <v>15330</v>
      </c>
      <c r="I395" s="48">
        <v>15330</v>
      </c>
      <c r="J395" s="48"/>
      <c r="K395" s="101"/>
      <c r="L395" s="80">
        <v>6104</v>
      </c>
      <c r="M395" s="48">
        <v>6104</v>
      </c>
      <c r="N395" s="48"/>
      <c r="O395" s="101"/>
      <c r="P395" s="284"/>
      <c r="Q395" s="75"/>
    </row>
    <row r="396" spans="1:17" s="8" customFormat="1" x14ac:dyDescent="0.3">
      <c r="A396" s="170"/>
      <c r="B396" s="37"/>
      <c r="C396" s="56" t="s">
        <v>376</v>
      </c>
      <c r="D396" s="80">
        <v>10000</v>
      </c>
      <c r="E396" s="48">
        <v>10000</v>
      </c>
      <c r="F396" s="48"/>
      <c r="G396" s="101"/>
      <c r="H396" s="80">
        <v>10000</v>
      </c>
      <c r="I396" s="48">
        <v>10000</v>
      </c>
      <c r="J396" s="48"/>
      <c r="K396" s="101"/>
      <c r="L396" s="80">
        <v>9241</v>
      </c>
      <c r="M396" s="48">
        <v>9241</v>
      </c>
      <c r="N396" s="48"/>
      <c r="O396" s="101"/>
      <c r="P396" s="5"/>
      <c r="Q396" s="75"/>
    </row>
    <row r="397" spans="1:17" s="8" customFormat="1" x14ac:dyDescent="0.3">
      <c r="A397" s="170"/>
      <c r="B397" s="37"/>
      <c r="C397" s="56" t="s">
        <v>377</v>
      </c>
      <c r="D397" s="80">
        <v>1100</v>
      </c>
      <c r="E397" s="48">
        <v>1100</v>
      </c>
      <c r="F397" s="48"/>
      <c r="G397" s="101"/>
      <c r="H397" s="80">
        <v>1100</v>
      </c>
      <c r="I397" s="48">
        <v>1100</v>
      </c>
      <c r="J397" s="48"/>
      <c r="K397" s="101"/>
      <c r="L397" s="80">
        <v>1105</v>
      </c>
      <c r="M397" s="48">
        <v>1105</v>
      </c>
      <c r="N397" s="48"/>
      <c r="O397" s="101"/>
      <c r="P397" s="5"/>
      <c r="Q397" s="75"/>
    </row>
    <row r="398" spans="1:17" s="8" customFormat="1" x14ac:dyDescent="0.3">
      <c r="A398" s="170"/>
      <c r="B398" s="37"/>
      <c r="C398" s="56" t="s">
        <v>378</v>
      </c>
      <c r="D398" s="80">
        <v>10000</v>
      </c>
      <c r="E398" s="48">
        <v>10000</v>
      </c>
      <c r="F398" s="48"/>
      <c r="G398" s="101"/>
      <c r="H398" s="80">
        <v>5237</v>
      </c>
      <c r="I398" s="48">
        <v>5237</v>
      </c>
      <c r="J398" s="48"/>
      <c r="K398" s="101"/>
      <c r="L398" s="80">
        <v>0</v>
      </c>
      <c r="M398" s="48">
        <v>0</v>
      </c>
      <c r="N398" s="48"/>
      <c r="O398" s="101"/>
      <c r="P398" s="5"/>
      <c r="Q398" s="75"/>
    </row>
    <row r="399" spans="1:17" s="8" customFormat="1" x14ac:dyDescent="0.3">
      <c r="A399" s="170"/>
      <c r="B399" s="37"/>
      <c r="C399" s="56" t="s">
        <v>595</v>
      </c>
      <c r="D399" s="80">
        <v>3000</v>
      </c>
      <c r="E399" s="48">
        <v>3000</v>
      </c>
      <c r="F399" s="48"/>
      <c r="G399" s="101"/>
      <c r="H399" s="80">
        <v>8150</v>
      </c>
      <c r="I399" s="48">
        <v>8150</v>
      </c>
      <c r="J399" s="48"/>
      <c r="K399" s="101"/>
      <c r="L399" s="80">
        <v>0</v>
      </c>
      <c r="M399" s="48">
        <v>0</v>
      </c>
      <c r="N399" s="48"/>
      <c r="O399" s="101"/>
      <c r="P399" s="5"/>
      <c r="Q399" s="75"/>
    </row>
    <row r="400" spans="1:17" s="8" customFormat="1" ht="28.2" x14ac:dyDescent="0.3">
      <c r="A400" s="170"/>
      <c r="B400" s="37"/>
      <c r="C400" s="56" t="s">
        <v>379</v>
      </c>
      <c r="D400" s="79">
        <v>3000</v>
      </c>
      <c r="E400" s="25">
        <v>3000</v>
      </c>
      <c r="F400" s="25"/>
      <c r="G400" s="94"/>
      <c r="H400" s="79">
        <v>4000</v>
      </c>
      <c r="I400" s="25">
        <v>4000</v>
      </c>
      <c r="J400" s="25"/>
      <c r="K400" s="94"/>
      <c r="L400" s="79">
        <v>4388</v>
      </c>
      <c r="M400" s="25">
        <v>4388</v>
      </c>
      <c r="N400" s="25"/>
      <c r="O400" s="94"/>
      <c r="P400" s="5"/>
      <c r="Q400" s="75"/>
    </row>
    <row r="401" spans="1:17" s="8" customFormat="1" ht="28.2" x14ac:dyDescent="0.3">
      <c r="A401" s="170"/>
      <c r="B401" s="37"/>
      <c r="C401" s="181" t="s">
        <v>380</v>
      </c>
      <c r="D401" s="79">
        <v>140912</v>
      </c>
      <c r="E401" s="25">
        <v>140912</v>
      </c>
      <c r="F401" s="25"/>
      <c r="G401" s="100"/>
      <c r="H401" s="79">
        <v>148970</v>
      </c>
      <c r="I401" s="25">
        <v>148970</v>
      </c>
      <c r="J401" s="25"/>
      <c r="K401" s="100"/>
      <c r="L401" s="79">
        <v>111727</v>
      </c>
      <c r="M401" s="25">
        <v>111727</v>
      </c>
      <c r="N401" s="25"/>
      <c r="O401" s="94"/>
      <c r="P401" s="5"/>
      <c r="Q401" s="75"/>
    </row>
    <row r="402" spans="1:17" s="8" customFormat="1" ht="28.2" x14ac:dyDescent="0.3">
      <c r="A402" s="170"/>
      <c r="B402" s="37"/>
      <c r="C402" s="181" t="s">
        <v>381</v>
      </c>
      <c r="D402" s="79">
        <v>66227</v>
      </c>
      <c r="E402" s="25">
        <v>66227</v>
      </c>
      <c r="F402" s="25"/>
      <c r="G402" s="100"/>
      <c r="H402" s="79">
        <v>76033</v>
      </c>
      <c r="I402" s="25">
        <v>76033</v>
      </c>
      <c r="J402" s="25"/>
      <c r="K402" s="100"/>
      <c r="L402" s="79">
        <v>76033</v>
      </c>
      <c r="M402" s="25">
        <v>76033</v>
      </c>
      <c r="N402" s="25"/>
      <c r="O402" s="94"/>
      <c r="P402" s="5"/>
      <c r="Q402" s="75"/>
    </row>
    <row r="403" spans="1:17" s="8" customFormat="1" x14ac:dyDescent="0.3">
      <c r="A403" s="170"/>
      <c r="B403" s="37"/>
      <c r="C403" s="181" t="s">
        <v>596</v>
      </c>
      <c r="D403" s="79">
        <v>3000</v>
      </c>
      <c r="E403" s="25">
        <v>3000</v>
      </c>
      <c r="F403" s="25"/>
      <c r="G403" s="100"/>
      <c r="H403" s="79">
        <v>3000</v>
      </c>
      <c r="I403" s="25">
        <v>3000</v>
      </c>
      <c r="J403" s="25"/>
      <c r="K403" s="100"/>
      <c r="L403" s="79">
        <v>0</v>
      </c>
      <c r="M403" s="25">
        <v>0</v>
      </c>
      <c r="N403" s="25"/>
      <c r="O403" s="94"/>
      <c r="P403" s="5"/>
      <c r="Q403" s="75"/>
    </row>
    <row r="404" spans="1:17" s="8" customFormat="1" x14ac:dyDescent="0.3">
      <c r="A404" s="170"/>
      <c r="B404" s="37"/>
      <c r="C404" s="181" t="s">
        <v>540</v>
      </c>
      <c r="D404" s="79">
        <v>6000</v>
      </c>
      <c r="E404" s="25">
        <v>6000</v>
      </c>
      <c r="F404" s="25"/>
      <c r="G404" s="100"/>
      <c r="H404" s="79">
        <v>6977</v>
      </c>
      <c r="I404" s="25">
        <v>6977</v>
      </c>
      <c r="J404" s="25"/>
      <c r="K404" s="100"/>
      <c r="L404" s="79">
        <v>0</v>
      </c>
      <c r="M404" s="25">
        <v>0</v>
      </c>
      <c r="N404" s="25"/>
      <c r="O404" s="94"/>
      <c r="P404" s="5"/>
      <c r="Q404" s="75"/>
    </row>
    <row r="405" spans="1:17" s="8" customFormat="1" x14ac:dyDescent="0.3">
      <c r="A405" s="170"/>
      <c r="B405" s="37"/>
      <c r="C405" s="181" t="s">
        <v>541</v>
      </c>
      <c r="D405" s="79">
        <v>2000</v>
      </c>
      <c r="E405" s="25">
        <v>2000</v>
      </c>
      <c r="F405" s="25"/>
      <c r="G405" s="100"/>
      <c r="H405" s="79">
        <v>2000</v>
      </c>
      <c r="I405" s="25">
        <v>2000</v>
      </c>
      <c r="J405" s="25"/>
      <c r="K405" s="100"/>
      <c r="L405" s="79">
        <v>0</v>
      </c>
      <c r="M405" s="25">
        <v>0</v>
      </c>
      <c r="N405" s="25"/>
      <c r="O405" s="94"/>
      <c r="P405" s="5"/>
      <c r="Q405" s="75"/>
    </row>
    <row r="406" spans="1:17" s="8" customFormat="1" x14ac:dyDescent="0.3">
      <c r="A406" s="170"/>
      <c r="B406" s="37"/>
      <c r="C406" s="181" t="s">
        <v>547</v>
      </c>
      <c r="D406" s="79">
        <v>2500</v>
      </c>
      <c r="E406" s="25">
        <v>2500</v>
      </c>
      <c r="F406" s="25"/>
      <c r="G406" s="100"/>
      <c r="H406" s="79">
        <v>0</v>
      </c>
      <c r="I406" s="25">
        <v>0</v>
      </c>
      <c r="J406" s="25"/>
      <c r="K406" s="100"/>
      <c r="L406" s="79">
        <v>0</v>
      </c>
      <c r="M406" s="25">
        <v>0</v>
      </c>
      <c r="N406" s="25"/>
      <c r="O406" s="94"/>
      <c r="P406" s="5"/>
      <c r="Q406" s="75"/>
    </row>
    <row r="407" spans="1:17" s="8" customFormat="1" x14ac:dyDescent="0.3">
      <c r="A407" s="170"/>
      <c r="B407" s="37"/>
      <c r="C407" s="181" t="s">
        <v>597</v>
      </c>
      <c r="D407" s="79"/>
      <c r="E407" s="25"/>
      <c r="F407" s="25"/>
      <c r="G407" s="100"/>
      <c r="H407" s="79">
        <v>0</v>
      </c>
      <c r="I407" s="25">
        <v>0</v>
      </c>
      <c r="J407" s="25"/>
      <c r="K407" s="100"/>
      <c r="L407" s="79">
        <v>0</v>
      </c>
      <c r="M407" s="25">
        <v>0</v>
      </c>
      <c r="N407" s="25"/>
      <c r="O407" s="94"/>
      <c r="P407" s="5"/>
      <c r="Q407" s="75"/>
    </row>
    <row r="408" spans="1:17" s="8" customFormat="1" x14ac:dyDescent="0.3">
      <c r="A408" s="170"/>
      <c r="B408" s="37"/>
      <c r="C408" s="181" t="s">
        <v>598</v>
      </c>
      <c r="D408" s="79"/>
      <c r="E408" s="25"/>
      <c r="F408" s="25"/>
      <c r="G408" s="100"/>
      <c r="H408" s="79">
        <v>0</v>
      </c>
      <c r="I408" s="25">
        <v>0</v>
      </c>
      <c r="J408" s="25"/>
      <c r="K408" s="100"/>
      <c r="L408" s="79">
        <v>0</v>
      </c>
      <c r="M408" s="25">
        <v>0</v>
      </c>
      <c r="N408" s="25"/>
      <c r="O408" s="94"/>
      <c r="P408" s="5"/>
      <c r="Q408" s="75"/>
    </row>
    <row r="409" spans="1:17" s="8" customFormat="1" x14ac:dyDescent="0.3">
      <c r="A409" s="170"/>
      <c r="B409" s="37"/>
      <c r="C409" s="56" t="s">
        <v>599</v>
      </c>
      <c r="D409" s="79"/>
      <c r="E409" s="25"/>
      <c r="F409" s="25"/>
      <c r="G409" s="100"/>
      <c r="H409" s="79">
        <v>400</v>
      </c>
      <c r="I409" s="25">
        <v>400</v>
      </c>
      <c r="J409" s="25"/>
      <c r="K409" s="100"/>
      <c r="L409" s="79">
        <v>394</v>
      </c>
      <c r="M409" s="25">
        <v>394</v>
      </c>
      <c r="N409" s="25"/>
      <c r="O409" s="94"/>
      <c r="P409" s="5"/>
      <c r="Q409" s="75"/>
    </row>
    <row r="410" spans="1:17" s="8" customFormat="1" x14ac:dyDescent="0.3">
      <c r="A410" s="170"/>
      <c r="B410" s="37"/>
      <c r="C410" s="56" t="s">
        <v>600</v>
      </c>
      <c r="D410" s="79"/>
      <c r="E410" s="25"/>
      <c r="F410" s="25"/>
      <c r="G410" s="100"/>
      <c r="H410" s="79">
        <v>2300</v>
      </c>
      <c r="I410" s="25">
        <v>2300</v>
      </c>
      <c r="J410" s="25"/>
      <c r="K410" s="100"/>
      <c r="L410" s="79">
        <v>0</v>
      </c>
      <c r="M410" s="25">
        <v>0</v>
      </c>
      <c r="N410" s="25"/>
      <c r="O410" s="94"/>
      <c r="P410" s="5"/>
      <c r="Q410" s="75"/>
    </row>
    <row r="411" spans="1:17" s="8" customFormat="1" x14ac:dyDescent="0.3">
      <c r="A411" s="170"/>
      <c r="B411" s="37"/>
      <c r="C411" s="56" t="s">
        <v>644</v>
      </c>
      <c r="D411" s="79"/>
      <c r="E411" s="25"/>
      <c r="F411" s="25"/>
      <c r="G411" s="100"/>
      <c r="H411" s="79">
        <v>3175</v>
      </c>
      <c r="I411" s="25">
        <v>3175</v>
      </c>
      <c r="J411" s="25"/>
      <c r="K411" s="100"/>
      <c r="L411" s="79">
        <v>3651</v>
      </c>
      <c r="M411" s="25">
        <v>3651</v>
      </c>
      <c r="N411" s="25"/>
      <c r="O411" s="94"/>
      <c r="P411" s="5"/>
      <c r="Q411" s="75"/>
    </row>
    <row r="412" spans="1:17" s="8" customFormat="1" ht="28.2" x14ac:dyDescent="0.3">
      <c r="A412" s="170"/>
      <c r="B412" s="37"/>
      <c r="C412" s="56" t="s">
        <v>645</v>
      </c>
      <c r="D412" s="79"/>
      <c r="E412" s="25"/>
      <c r="F412" s="25"/>
      <c r="G412" s="100"/>
      <c r="H412" s="79">
        <v>0</v>
      </c>
      <c r="I412" s="25">
        <v>0</v>
      </c>
      <c r="J412" s="25"/>
      <c r="K412" s="100"/>
      <c r="L412" s="79">
        <v>0</v>
      </c>
      <c r="M412" s="25">
        <v>0</v>
      </c>
      <c r="N412" s="25"/>
      <c r="O412" s="94"/>
      <c r="P412" s="5"/>
      <c r="Q412" s="75"/>
    </row>
    <row r="413" spans="1:17" s="8" customFormat="1" x14ac:dyDescent="0.3">
      <c r="A413" s="170"/>
      <c r="B413" s="37"/>
      <c r="C413" s="56" t="s">
        <v>646</v>
      </c>
      <c r="D413" s="79"/>
      <c r="E413" s="25"/>
      <c r="F413" s="25"/>
      <c r="G413" s="100"/>
      <c r="H413" s="79">
        <v>4000</v>
      </c>
      <c r="I413" s="25">
        <v>4000</v>
      </c>
      <c r="J413" s="25"/>
      <c r="K413" s="100"/>
      <c r="L413" s="79">
        <v>4000</v>
      </c>
      <c r="M413" s="25">
        <v>4000</v>
      </c>
      <c r="N413" s="25"/>
      <c r="O413" s="94"/>
      <c r="P413" s="5"/>
      <c r="Q413" s="75"/>
    </row>
    <row r="414" spans="1:17" s="8" customFormat="1" ht="28.2" x14ac:dyDescent="0.3">
      <c r="A414" s="170"/>
      <c r="B414" s="37"/>
      <c r="C414" s="181" t="s">
        <v>647</v>
      </c>
      <c r="D414" s="79"/>
      <c r="E414" s="25"/>
      <c r="F414" s="25"/>
      <c r="G414" s="100"/>
      <c r="H414" s="79">
        <v>3500</v>
      </c>
      <c r="I414" s="25">
        <v>3500</v>
      </c>
      <c r="J414" s="25"/>
      <c r="K414" s="100"/>
      <c r="L414" s="79">
        <v>820</v>
      </c>
      <c r="M414" s="25">
        <v>820</v>
      </c>
      <c r="N414" s="25"/>
      <c r="O414" s="94"/>
      <c r="P414" s="284"/>
      <c r="Q414" s="75"/>
    </row>
    <row r="415" spans="1:17" s="8" customFormat="1" x14ac:dyDescent="0.3">
      <c r="A415" s="170"/>
      <c r="B415" s="37"/>
      <c r="C415" s="181" t="s">
        <v>684</v>
      </c>
      <c r="D415" s="79"/>
      <c r="E415" s="25"/>
      <c r="F415" s="25"/>
      <c r="G415" s="100"/>
      <c r="H415" s="79">
        <v>2000</v>
      </c>
      <c r="I415" s="25">
        <v>2000</v>
      </c>
      <c r="J415" s="25"/>
      <c r="K415" s="100"/>
      <c r="L415" s="79">
        <v>0</v>
      </c>
      <c r="M415" s="25">
        <v>0</v>
      </c>
      <c r="N415" s="25"/>
      <c r="O415" s="94"/>
      <c r="P415" s="5"/>
      <c r="Q415" s="75"/>
    </row>
    <row r="416" spans="1:17" s="8" customFormat="1" x14ac:dyDescent="0.3">
      <c r="A416" s="170"/>
      <c r="B416" s="37"/>
      <c r="C416" s="181" t="s">
        <v>685</v>
      </c>
      <c r="D416" s="79"/>
      <c r="E416" s="25"/>
      <c r="F416" s="25"/>
      <c r="G416" s="100"/>
      <c r="H416" s="79">
        <v>3683</v>
      </c>
      <c r="I416" s="25">
        <v>3683</v>
      </c>
      <c r="J416" s="25"/>
      <c r="K416" s="100"/>
      <c r="L416" s="79">
        <v>3683</v>
      </c>
      <c r="M416" s="25">
        <v>3683</v>
      </c>
      <c r="N416" s="25"/>
      <c r="O416" s="94"/>
      <c r="P416" s="5"/>
      <c r="Q416" s="75"/>
    </row>
    <row r="417" spans="1:17" s="8" customFormat="1" x14ac:dyDescent="0.3">
      <c r="A417" s="170"/>
      <c r="B417" s="37"/>
      <c r="C417" s="181"/>
      <c r="D417" s="79"/>
      <c r="E417" s="25"/>
      <c r="F417" s="25"/>
      <c r="G417" s="100"/>
      <c r="H417" s="79"/>
      <c r="I417" s="25"/>
      <c r="J417" s="25"/>
      <c r="K417" s="100"/>
      <c r="L417" s="79"/>
      <c r="M417" s="25"/>
      <c r="N417" s="25"/>
      <c r="O417" s="94"/>
      <c r="P417" s="5"/>
      <c r="Q417" s="75"/>
    </row>
    <row r="418" spans="1:17" s="8" customFormat="1" x14ac:dyDescent="0.3">
      <c r="A418" s="170"/>
      <c r="B418" s="37"/>
      <c r="C418" s="76" t="s">
        <v>46</v>
      </c>
      <c r="D418" s="83">
        <f t="shared" ref="D418:G418" si="47">SUM(D384:D417)</f>
        <v>303823</v>
      </c>
      <c r="E418" s="39">
        <f t="shared" si="47"/>
        <v>303823</v>
      </c>
      <c r="F418" s="39">
        <f t="shared" si="47"/>
        <v>0</v>
      </c>
      <c r="G418" s="107">
        <f t="shared" si="47"/>
        <v>0</v>
      </c>
      <c r="H418" s="83">
        <f>SUM(H384:H417)</f>
        <v>320989</v>
      </c>
      <c r="I418" s="39">
        <f t="shared" ref="I418:K418" si="48">SUM(I384:I417)</f>
        <v>320989</v>
      </c>
      <c r="J418" s="39">
        <f t="shared" si="48"/>
        <v>0</v>
      </c>
      <c r="K418" s="107">
        <f t="shared" si="48"/>
        <v>0</v>
      </c>
      <c r="L418" s="83">
        <f>SUM(L384:L417)</f>
        <v>230032</v>
      </c>
      <c r="M418" s="39">
        <f t="shared" ref="M418:O418" si="49">SUM(M384:M417)</f>
        <v>230032</v>
      </c>
      <c r="N418" s="39">
        <f t="shared" si="49"/>
        <v>0</v>
      </c>
      <c r="O418" s="177">
        <f t="shared" si="49"/>
        <v>0</v>
      </c>
      <c r="P418" s="5"/>
      <c r="Q418" s="75"/>
    </row>
    <row r="419" spans="1:17" s="8" customFormat="1" x14ac:dyDescent="0.3">
      <c r="A419" s="170"/>
      <c r="B419" s="46"/>
      <c r="C419" s="76"/>
      <c r="D419" s="72"/>
      <c r="E419" s="75"/>
      <c r="F419" s="75"/>
      <c r="G419" s="103"/>
      <c r="H419" s="72"/>
      <c r="I419" s="75"/>
      <c r="J419" s="75"/>
      <c r="K419" s="103"/>
      <c r="L419" s="72"/>
      <c r="M419" s="75"/>
      <c r="N419" s="75"/>
      <c r="O419" s="103"/>
      <c r="P419" s="5"/>
      <c r="Q419" s="75"/>
    </row>
    <row r="420" spans="1:17" s="8" customFormat="1" x14ac:dyDescent="0.3">
      <c r="A420" s="170"/>
      <c r="B420" s="37" t="s">
        <v>33</v>
      </c>
      <c r="C420" s="60" t="s">
        <v>59</v>
      </c>
      <c r="D420" s="72"/>
      <c r="E420" s="75"/>
      <c r="F420" s="75"/>
      <c r="G420" s="103"/>
      <c r="H420" s="72"/>
      <c r="I420" s="75"/>
      <c r="J420" s="75"/>
      <c r="K420" s="103"/>
      <c r="L420" s="72"/>
      <c r="M420" s="75"/>
      <c r="N420" s="75"/>
      <c r="O420" s="103"/>
      <c r="P420" s="5"/>
      <c r="Q420" s="75"/>
    </row>
    <row r="421" spans="1:17" s="8" customFormat="1" x14ac:dyDescent="0.3">
      <c r="A421" s="170"/>
      <c r="B421" s="37"/>
      <c r="C421" s="60" t="s">
        <v>96</v>
      </c>
      <c r="D421" s="72"/>
      <c r="E421" s="75"/>
      <c r="F421" s="75"/>
      <c r="G421" s="103"/>
      <c r="H421" s="72"/>
      <c r="I421" s="75"/>
      <c r="J421" s="75"/>
      <c r="K421" s="103"/>
      <c r="L421" s="72"/>
      <c r="M421" s="75"/>
      <c r="N421" s="75"/>
      <c r="O421" s="103"/>
      <c r="P421" s="5"/>
      <c r="Q421" s="75"/>
    </row>
    <row r="422" spans="1:17" s="8" customFormat="1" ht="28.2" x14ac:dyDescent="0.3">
      <c r="A422" s="170"/>
      <c r="B422" s="37"/>
      <c r="C422" s="56" t="s">
        <v>384</v>
      </c>
      <c r="D422" s="79">
        <v>300</v>
      </c>
      <c r="E422" s="25">
        <v>300</v>
      </c>
      <c r="F422" s="25"/>
      <c r="G422" s="100"/>
      <c r="H422" s="79">
        <v>300</v>
      </c>
      <c r="I422" s="25">
        <v>300</v>
      </c>
      <c r="J422" s="25"/>
      <c r="K422" s="100"/>
      <c r="L422" s="79">
        <v>0</v>
      </c>
      <c r="M422" s="25">
        <v>0</v>
      </c>
      <c r="N422" s="25"/>
      <c r="O422" s="94"/>
      <c r="P422" s="5"/>
      <c r="Q422" s="75"/>
    </row>
    <row r="423" spans="1:17" s="8" customFormat="1" ht="28.2" x14ac:dyDescent="0.3">
      <c r="A423" s="170"/>
      <c r="B423" s="37"/>
      <c r="C423" s="56" t="s">
        <v>601</v>
      </c>
      <c r="D423" s="79"/>
      <c r="E423" s="25"/>
      <c r="F423" s="25"/>
      <c r="G423" s="100"/>
      <c r="H423" s="79">
        <v>1350</v>
      </c>
      <c r="I423" s="25">
        <v>1350</v>
      </c>
      <c r="J423" s="25"/>
      <c r="K423" s="100"/>
      <c r="L423" s="79">
        <v>0</v>
      </c>
      <c r="M423" s="25">
        <v>0</v>
      </c>
      <c r="N423" s="25"/>
      <c r="O423" s="94"/>
      <c r="P423" s="5"/>
      <c r="Q423" s="75"/>
    </row>
    <row r="424" spans="1:17" s="8" customFormat="1" x14ac:dyDescent="0.3">
      <c r="A424" s="19"/>
      <c r="B424" s="37"/>
      <c r="C424" s="173" t="s">
        <v>28</v>
      </c>
      <c r="D424" s="81">
        <f t="shared" ref="D424:G424" si="50">SUM(D422:D422)</f>
        <v>300</v>
      </c>
      <c r="E424" s="35">
        <f t="shared" si="50"/>
        <v>300</v>
      </c>
      <c r="F424" s="35">
        <f t="shared" si="50"/>
        <v>0</v>
      </c>
      <c r="G424" s="98">
        <f t="shared" si="50"/>
        <v>0</v>
      </c>
      <c r="H424" s="81">
        <f>SUM(H422:H423)</f>
        <v>1650</v>
      </c>
      <c r="I424" s="35">
        <f t="shared" ref="I424:K424" si="51">SUM(I422:I423)</f>
        <v>1650</v>
      </c>
      <c r="J424" s="35">
        <f t="shared" si="51"/>
        <v>0</v>
      </c>
      <c r="K424" s="98">
        <f t="shared" si="51"/>
        <v>0</v>
      </c>
      <c r="L424" s="81">
        <f>SUM(L422:L423)</f>
        <v>0</v>
      </c>
      <c r="M424" s="35">
        <f t="shared" ref="M424:O424" si="52">SUM(M422:M423)</f>
        <v>0</v>
      </c>
      <c r="N424" s="35">
        <f t="shared" si="52"/>
        <v>0</v>
      </c>
      <c r="O424" s="95">
        <f t="shared" si="52"/>
        <v>0</v>
      </c>
      <c r="P424" s="5"/>
      <c r="Q424" s="75"/>
    </row>
    <row r="425" spans="1:17" s="8" customFormat="1" x14ac:dyDescent="0.3">
      <c r="A425" s="19"/>
      <c r="B425" s="37"/>
      <c r="C425" s="173"/>
      <c r="D425" s="34"/>
      <c r="E425" s="35"/>
      <c r="F425" s="35"/>
      <c r="G425" s="95"/>
      <c r="H425" s="34"/>
      <c r="I425" s="35"/>
      <c r="J425" s="35"/>
      <c r="K425" s="95"/>
      <c r="L425" s="34"/>
      <c r="M425" s="35"/>
      <c r="N425" s="35"/>
      <c r="O425" s="95"/>
      <c r="P425" s="5"/>
      <c r="Q425" s="75"/>
    </row>
    <row r="426" spans="1:17" s="8" customFormat="1" x14ac:dyDescent="0.3">
      <c r="A426" s="182"/>
      <c r="B426" s="47"/>
      <c r="C426" s="60" t="s">
        <v>97</v>
      </c>
      <c r="D426" s="30"/>
      <c r="E426" s="25"/>
      <c r="F426" s="25"/>
      <c r="G426" s="94"/>
      <c r="H426" s="30"/>
      <c r="I426" s="25"/>
      <c r="J426" s="25"/>
      <c r="K426" s="94"/>
      <c r="L426" s="30"/>
      <c r="M426" s="25"/>
      <c r="N426" s="25"/>
      <c r="O426" s="94"/>
      <c r="P426" s="5"/>
      <c r="Q426" s="75"/>
    </row>
    <row r="427" spans="1:17" s="8" customFormat="1" x14ac:dyDescent="0.3">
      <c r="A427" s="19"/>
      <c r="B427" s="47"/>
      <c r="C427" s="181" t="s">
        <v>385</v>
      </c>
      <c r="D427" s="79">
        <v>2300</v>
      </c>
      <c r="E427" s="25">
        <v>2300</v>
      </c>
      <c r="F427" s="25"/>
      <c r="G427" s="100"/>
      <c r="H427" s="79">
        <v>0</v>
      </c>
      <c r="I427" s="25">
        <v>0</v>
      </c>
      <c r="J427" s="25"/>
      <c r="K427" s="100"/>
      <c r="L427" s="79">
        <v>0</v>
      </c>
      <c r="M427" s="25">
        <v>0</v>
      </c>
      <c r="N427" s="25"/>
      <c r="O427" s="94"/>
      <c r="P427" s="5"/>
      <c r="Q427" s="75"/>
    </row>
    <row r="428" spans="1:17" s="8" customFormat="1" ht="28.2" x14ac:dyDescent="0.3">
      <c r="A428" s="19"/>
      <c r="B428" s="47"/>
      <c r="C428" s="181" t="s">
        <v>386</v>
      </c>
      <c r="D428" s="79">
        <v>3850</v>
      </c>
      <c r="E428" s="25">
        <v>3850</v>
      </c>
      <c r="F428" s="25"/>
      <c r="G428" s="100"/>
      <c r="H428" s="79">
        <v>3850</v>
      </c>
      <c r="I428" s="25">
        <v>3850</v>
      </c>
      <c r="J428" s="25"/>
      <c r="K428" s="100"/>
      <c r="L428" s="79">
        <v>3850</v>
      </c>
      <c r="M428" s="25">
        <v>3850</v>
      </c>
      <c r="N428" s="25"/>
      <c r="O428" s="94"/>
      <c r="P428" s="5"/>
      <c r="Q428" s="75"/>
    </row>
    <row r="429" spans="1:17" s="8" customFormat="1" ht="28.2" x14ac:dyDescent="0.3">
      <c r="A429" s="19"/>
      <c r="B429" s="47"/>
      <c r="C429" s="181" t="s">
        <v>421</v>
      </c>
      <c r="D429" s="79">
        <v>500</v>
      </c>
      <c r="E429" s="25">
        <v>500</v>
      </c>
      <c r="F429" s="25"/>
      <c r="G429" s="100"/>
      <c r="H429" s="79">
        <v>500</v>
      </c>
      <c r="I429" s="25">
        <v>500</v>
      </c>
      <c r="J429" s="25"/>
      <c r="K429" s="100"/>
      <c r="L429" s="79">
        <v>498</v>
      </c>
      <c r="M429" s="25">
        <v>498</v>
      </c>
      <c r="N429" s="25"/>
      <c r="O429" s="94"/>
      <c r="P429" s="5"/>
      <c r="Q429" s="75"/>
    </row>
    <row r="430" spans="1:17" s="8" customFormat="1" x14ac:dyDescent="0.3">
      <c r="A430" s="19"/>
      <c r="B430" s="47"/>
      <c r="C430" s="181" t="s">
        <v>432</v>
      </c>
      <c r="D430" s="79">
        <v>1500</v>
      </c>
      <c r="E430" s="25">
        <v>1500</v>
      </c>
      <c r="F430" s="25"/>
      <c r="G430" s="100"/>
      <c r="H430" s="79">
        <v>1500</v>
      </c>
      <c r="I430" s="25">
        <v>1500</v>
      </c>
      <c r="J430" s="25"/>
      <c r="K430" s="100"/>
      <c r="L430" s="79">
        <v>1500</v>
      </c>
      <c r="M430" s="25">
        <v>1500</v>
      </c>
      <c r="N430" s="25"/>
      <c r="O430" s="94"/>
      <c r="P430" s="5"/>
      <c r="Q430" s="75"/>
    </row>
    <row r="431" spans="1:17" s="8" customFormat="1" ht="28.2" x14ac:dyDescent="0.3">
      <c r="A431" s="19"/>
      <c r="B431" s="47"/>
      <c r="C431" s="181" t="s">
        <v>602</v>
      </c>
      <c r="D431" s="79"/>
      <c r="E431" s="25"/>
      <c r="F431" s="25"/>
      <c r="G431" s="100"/>
      <c r="H431" s="79">
        <v>3100</v>
      </c>
      <c r="I431" s="25">
        <v>3100</v>
      </c>
      <c r="J431" s="25"/>
      <c r="K431" s="100"/>
      <c r="L431" s="79">
        <v>3100</v>
      </c>
      <c r="M431" s="25">
        <v>3100</v>
      </c>
      <c r="N431" s="25"/>
      <c r="O431" s="94"/>
      <c r="P431" s="5"/>
      <c r="Q431" s="75"/>
    </row>
    <row r="432" spans="1:17" s="8" customFormat="1" ht="28.2" x14ac:dyDescent="0.3">
      <c r="A432" s="19"/>
      <c r="B432" s="47"/>
      <c r="C432" s="181" t="s">
        <v>603</v>
      </c>
      <c r="D432" s="79"/>
      <c r="E432" s="25"/>
      <c r="F432" s="25"/>
      <c r="G432" s="100"/>
      <c r="H432" s="79">
        <v>3988</v>
      </c>
      <c r="I432" s="25">
        <v>3988</v>
      </c>
      <c r="J432" s="25"/>
      <c r="K432" s="100"/>
      <c r="L432" s="79">
        <v>0</v>
      </c>
      <c r="M432" s="25">
        <v>0</v>
      </c>
      <c r="N432" s="25"/>
      <c r="O432" s="94"/>
      <c r="P432" s="5"/>
      <c r="Q432" s="75"/>
    </row>
    <row r="433" spans="1:17" s="8" customFormat="1" x14ac:dyDescent="0.3">
      <c r="A433" s="19"/>
      <c r="B433" s="47"/>
      <c r="C433" s="181" t="s">
        <v>648</v>
      </c>
      <c r="D433" s="79"/>
      <c r="E433" s="25"/>
      <c r="F433" s="25"/>
      <c r="G433" s="100"/>
      <c r="H433" s="79">
        <v>546</v>
      </c>
      <c r="I433" s="25">
        <v>546</v>
      </c>
      <c r="J433" s="25"/>
      <c r="K433" s="100"/>
      <c r="L433" s="79">
        <v>545</v>
      </c>
      <c r="M433" s="25">
        <v>545</v>
      </c>
      <c r="N433" s="25"/>
      <c r="O433" s="94"/>
      <c r="P433" s="5"/>
      <c r="Q433" s="75"/>
    </row>
    <row r="434" spans="1:17" s="8" customFormat="1" ht="28.2" x14ac:dyDescent="0.3">
      <c r="A434" s="19"/>
      <c r="B434" s="47"/>
      <c r="C434" s="181" t="s">
        <v>686</v>
      </c>
      <c r="D434" s="79"/>
      <c r="E434" s="25"/>
      <c r="F434" s="25"/>
      <c r="G434" s="100"/>
      <c r="H434" s="79">
        <v>88</v>
      </c>
      <c r="I434" s="25">
        <v>88</v>
      </c>
      <c r="J434" s="25"/>
      <c r="K434" s="100"/>
      <c r="L434" s="79">
        <v>0</v>
      </c>
      <c r="M434" s="25">
        <v>0</v>
      </c>
      <c r="N434" s="25"/>
      <c r="O434" s="94"/>
      <c r="P434" s="5"/>
      <c r="Q434" s="75"/>
    </row>
    <row r="435" spans="1:17" s="8" customFormat="1" ht="28.2" x14ac:dyDescent="0.3">
      <c r="A435" s="19"/>
      <c r="B435" s="47"/>
      <c r="C435" s="181" t="s">
        <v>687</v>
      </c>
      <c r="D435" s="79"/>
      <c r="E435" s="25"/>
      <c r="F435" s="25"/>
      <c r="G435" s="100"/>
      <c r="H435" s="79">
        <v>600</v>
      </c>
      <c r="I435" s="25">
        <v>600</v>
      </c>
      <c r="J435" s="25"/>
      <c r="K435" s="100"/>
      <c r="L435" s="79">
        <v>600</v>
      </c>
      <c r="M435" s="25">
        <v>600</v>
      </c>
      <c r="N435" s="25"/>
      <c r="O435" s="94"/>
      <c r="P435" s="5"/>
      <c r="Q435" s="75"/>
    </row>
    <row r="436" spans="1:17" s="8" customFormat="1" x14ac:dyDescent="0.3">
      <c r="A436" s="19"/>
      <c r="B436" s="47"/>
      <c r="C436" s="173" t="s">
        <v>28</v>
      </c>
      <c r="D436" s="81">
        <f>SUM(D427:D430)</f>
        <v>8150</v>
      </c>
      <c r="E436" s="35">
        <f>SUM(E427:E430)</f>
        <v>8150</v>
      </c>
      <c r="F436" s="35">
        <f>SUM(F427:F430)</f>
        <v>0</v>
      </c>
      <c r="G436" s="98">
        <f>SUM(G427:G430)</f>
        <v>0</v>
      </c>
      <c r="H436" s="81">
        <f>SUM(H427:H435)</f>
        <v>14172</v>
      </c>
      <c r="I436" s="35">
        <f t="shared" ref="I436:K436" si="53">SUM(I427:I435)</f>
        <v>14172</v>
      </c>
      <c r="J436" s="35">
        <f t="shared" si="53"/>
        <v>0</v>
      </c>
      <c r="K436" s="98">
        <f t="shared" si="53"/>
        <v>0</v>
      </c>
      <c r="L436" s="81">
        <f>SUM(L427:L435)</f>
        <v>10093</v>
      </c>
      <c r="M436" s="35">
        <f t="shared" ref="M436:O436" si="54">SUM(M427:M435)</f>
        <v>10093</v>
      </c>
      <c r="N436" s="35">
        <f t="shared" si="54"/>
        <v>0</v>
      </c>
      <c r="O436" s="95">
        <f t="shared" si="54"/>
        <v>0</v>
      </c>
      <c r="P436" s="5"/>
      <c r="Q436" s="75"/>
    </row>
    <row r="437" spans="1:17" s="8" customFormat="1" x14ac:dyDescent="0.3">
      <c r="A437" s="19"/>
      <c r="B437" s="47"/>
      <c r="C437" s="173"/>
      <c r="D437" s="34"/>
      <c r="E437" s="35"/>
      <c r="F437" s="35"/>
      <c r="G437" s="95"/>
      <c r="H437" s="34"/>
      <c r="I437" s="35"/>
      <c r="J437" s="35"/>
      <c r="K437" s="95"/>
      <c r="L437" s="34"/>
      <c r="M437" s="35"/>
      <c r="N437" s="35"/>
      <c r="O437" s="95"/>
      <c r="P437" s="5"/>
      <c r="Q437" s="75"/>
    </row>
    <row r="438" spans="1:17" s="8" customFormat="1" x14ac:dyDescent="0.3">
      <c r="A438" s="19"/>
      <c r="B438" s="47"/>
      <c r="C438" s="60" t="s">
        <v>82</v>
      </c>
      <c r="D438" s="34"/>
      <c r="E438" s="35"/>
      <c r="F438" s="35"/>
      <c r="G438" s="95"/>
      <c r="H438" s="34"/>
      <c r="I438" s="35"/>
      <c r="J438" s="35"/>
      <c r="K438" s="95"/>
      <c r="L438" s="34"/>
      <c r="M438" s="35"/>
      <c r="N438" s="35"/>
      <c r="O438" s="95"/>
      <c r="P438" s="5"/>
      <c r="Q438" s="75"/>
    </row>
    <row r="439" spans="1:17" s="8" customFormat="1" ht="18.75" customHeight="1" x14ac:dyDescent="0.3">
      <c r="A439" s="19"/>
      <c r="B439" s="47"/>
      <c r="C439" s="56" t="s">
        <v>2</v>
      </c>
      <c r="D439" s="74">
        <v>136824</v>
      </c>
      <c r="E439" s="48">
        <v>136824</v>
      </c>
      <c r="F439" s="48"/>
      <c r="G439" s="101"/>
      <c r="H439" s="74">
        <f>136824-38151-4445</f>
        <v>94228</v>
      </c>
      <c r="I439" s="48">
        <v>94228</v>
      </c>
      <c r="J439" s="48"/>
      <c r="K439" s="101"/>
      <c r="L439" s="74">
        <v>0</v>
      </c>
      <c r="M439" s="48">
        <v>0</v>
      </c>
      <c r="N439" s="48"/>
      <c r="O439" s="101"/>
      <c r="P439" s="5"/>
      <c r="Q439" s="75"/>
    </row>
    <row r="440" spans="1:17" s="8" customFormat="1" x14ac:dyDescent="0.3">
      <c r="A440" s="19"/>
      <c r="B440" s="47"/>
      <c r="C440" s="181" t="s">
        <v>387</v>
      </c>
      <c r="D440" s="80"/>
      <c r="E440" s="48"/>
      <c r="F440" s="48"/>
      <c r="G440" s="102"/>
      <c r="H440" s="80"/>
      <c r="I440" s="48"/>
      <c r="J440" s="48"/>
      <c r="K440" s="102"/>
      <c r="L440" s="80"/>
      <c r="M440" s="48"/>
      <c r="N440" s="48"/>
      <c r="O440" s="101"/>
      <c r="P440" s="5"/>
      <c r="Q440" s="75"/>
    </row>
    <row r="441" spans="1:17" s="8" customFormat="1" x14ac:dyDescent="0.3">
      <c r="A441" s="19"/>
      <c r="B441" s="47"/>
      <c r="C441" s="181" t="s">
        <v>388</v>
      </c>
      <c r="D441" s="80">
        <v>61696</v>
      </c>
      <c r="E441" s="48">
        <v>61696</v>
      </c>
      <c r="F441" s="48"/>
      <c r="G441" s="102"/>
      <c r="H441" s="80">
        <v>61696</v>
      </c>
      <c r="I441" s="48">
        <v>61696</v>
      </c>
      <c r="J441" s="48"/>
      <c r="K441" s="102"/>
      <c r="L441" s="80">
        <v>0</v>
      </c>
      <c r="M441" s="48">
        <v>0</v>
      </c>
      <c r="N441" s="48"/>
      <c r="O441" s="101"/>
      <c r="P441" s="5"/>
      <c r="Q441" s="75"/>
    </row>
    <row r="442" spans="1:17" s="8" customFormat="1" x14ac:dyDescent="0.3">
      <c r="A442" s="19"/>
      <c r="B442" s="47"/>
      <c r="C442" s="181" t="s">
        <v>389</v>
      </c>
      <c r="D442" s="80">
        <v>46912</v>
      </c>
      <c r="E442" s="48">
        <v>46912</v>
      </c>
      <c r="F442" s="48"/>
      <c r="G442" s="102"/>
      <c r="H442" s="80">
        <v>46912</v>
      </c>
      <c r="I442" s="48">
        <v>46912</v>
      </c>
      <c r="J442" s="48"/>
      <c r="K442" s="102"/>
      <c r="L442" s="80">
        <v>0</v>
      </c>
      <c r="M442" s="48">
        <v>0</v>
      </c>
      <c r="N442" s="48"/>
      <c r="O442" s="101"/>
      <c r="P442" s="5"/>
      <c r="Q442" s="75"/>
    </row>
    <row r="443" spans="1:17" s="8" customFormat="1" x14ac:dyDescent="0.3">
      <c r="A443" s="19"/>
      <c r="B443" s="47"/>
      <c r="C443" s="181" t="s">
        <v>390</v>
      </c>
      <c r="D443" s="80">
        <v>32667</v>
      </c>
      <c r="E443" s="48">
        <v>32667</v>
      </c>
      <c r="F443" s="48"/>
      <c r="G443" s="102"/>
      <c r="H443" s="80">
        <v>32667</v>
      </c>
      <c r="I443" s="48">
        <v>32667</v>
      </c>
      <c r="J443" s="48"/>
      <c r="K443" s="102"/>
      <c r="L443" s="80">
        <v>420</v>
      </c>
      <c r="M443" s="48">
        <v>420</v>
      </c>
      <c r="N443" s="48"/>
      <c r="O443" s="101"/>
      <c r="P443" s="5"/>
      <c r="Q443" s="75"/>
    </row>
    <row r="444" spans="1:17" s="8" customFormat="1" ht="28.2" x14ac:dyDescent="0.3">
      <c r="A444" s="19"/>
      <c r="B444" s="47"/>
      <c r="C444" s="181" t="s">
        <v>391</v>
      </c>
      <c r="D444" s="80">
        <v>108725</v>
      </c>
      <c r="E444" s="48">
        <v>108725</v>
      </c>
      <c r="F444" s="48"/>
      <c r="G444" s="102"/>
      <c r="H444" s="80">
        <v>108725</v>
      </c>
      <c r="I444" s="48">
        <v>108725</v>
      </c>
      <c r="J444" s="48"/>
      <c r="K444" s="102"/>
      <c r="L444" s="80">
        <v>0</v>
      </c>
      <c r="M444" s="48">
        <v>0</v>
      </c>
      <c r="N444" s="48"/>
      <c r="O444" s="101"/>
      <c r="P444" s="5"/>
      <c r="Q444" s="75"/>
    </row>
    <row r="445" spans="1:17" s="8" customFormat="1" ht="28.2" x14ac:dyDescent="0.3">
      <c r="A445" s="19"/>
      <c r="B445" s="47"/>
      <c r="C445" s="181" t="s">
        <v>649</v>
      </c>
      <c r="D445" s="80"/>
      <c r="E445" s="48"/>
      <c r="F445" s="48"/>
      <c r="G445" s="102"/>
      <c r="H445" s="80">
        <v>118149</v>
      </c>
      <c r="I445" s="48">
        <v>118149</v>
      </c>
      <c r="J445" s="48"/>
      <c r="K445" s="102"/>
      <c r="L445" s="80">
        <v>0</v>
      </c>
      <c r="M445" s="48">
        <v>0</v>
      </c>
      <c r="N445" s="48"/>
      <c r="O445" s="101"/>
      <c r="P445" s="5"/>
      <c r="Q445" s="75"/>
    </row>
    <row r="446" spans="1:17" s="8" customFormat="1" x14ac:dyDescent="0.3">
      <c r="A446" s="19"/>
      <c r="B446" s="47"/>
      <c r="C446" s="173" t="s">
        <v>28</v>
      </c>
      <c r="D446" s="81">
        <f t="shared" ref="D446:G446" si="55">SUM(D439:D444)</f>
        <v>386824</v>
      </c>
      <c r="E446" s="35">
        <f t="shared" si="55"/>
        <v>386824</v>
      </c>
      <c r="F446" s="35">
        <f t="shared" si="55"/>
        <v>0</v>
      </c>
      <c r="G446" s="98">
        <f t="shared" si="55"/>
        <v>0</v>
      </c>
      <c r="H446" s="81">
        <f>SUM(H439:H445)</f>
        <v>462377</v>
      </c>
      <c r="I446" s="35">
        <f>SUM(I439:I445)</f>
        <v>462377</v>
      </c>
      <c r="J446" s="35">
        <f t="shared" ref="J446:K446" si="56">SUM(J439:J444)</f>
        <v>0</v>
      </c>
      <c r="K446" s="98">
        <f t="shared" si="56"/>
        <v>0</v>
      </c>
      <c r="L446" s="81">
        <f>SUM(L439:L445)</f>
        <v>420</v>
      </c>
      <c r="M446" s="35">
        <f>SUM(M439:M445)</f>
        <v>420</v>
      </c>
      <c r="N446" s="35">
        <f t="shared" ref="N446:O446" si="57">SUM(N439:N444)</f>
        <v>0</v>
      </c>
      <c r="O446" s="95">
        <f t="shared" si="57"/>
        <v>0</v>
      </c>
      <c r="P446" s="5"/>
      <c r="Q446" s="75"/>
    </row>
    <row r="447" spans="1:17" s="8" customFormat="1" x14ac:dyDescent="0.3">
      <c r="A447" s="19"/>
      <c r="B447" s="47"/>
      <c r="C447" s="173"/>
      <c r="D447" s="81"/>
      <c r="E447" s="35"/>
      <c r="F447" s="35"/>
      <c r="G447" s="98"/>
      <c r="H447" s="81"/>
      <c r="I447" s="35"/>
      <c r="J447" s="35"/>
      <c r="K447" s="98"/>
      <c r="L447" s="81"/>
      <c r="M447" s="35"/>
      <c r="N447" s="35"/>
      <c r="O447" s="95"/>
      <c r="P447" s="5"/>
      <c r="Q447" s="75"/>
    </row>
    <row r="448" spans="1:17" s="8" customFormat="1" x14ac:dyDescent="0.3">
      <c r="A448" s="19"/>
      <c r="B448" s="47"/>
      <c r="C448" s="76" t="s">
        <v>47</v>
      </c>
      <c r="D448" s="83">
        <f>D424+D436+D446</f>
        <v>395274</v>
      </c>
      <c r="E448" s="39">
        <f t="shared" ref="E448:G448" si="58">E424+E436+E446</f>
        <v>395274</v>
      </c>
      <c r="F448" s="39">
        <f t="shared" si="58"/>
        <v>0</v>
      </c>
      <c r="G448" s="107">
        <f t="shared" si="58"/>
        <v>0</v>
      </c>
      <c r="H448" s="83">
        <f>H424+H436+H446</f>
        <v>478199</v>
      </c>
      <c r="I448" s="39">
        <f t="shared" ref="I448:K448" si="59">I424+I436+I446</f>
        <v>478199</v>
      </c>
      <c r="J448" s="39">
        <f t="shared" si="59"/>
        <v>0</v>
      </c>
      <c r="K448" s="107">
        <f t="shared" si="59"/>
        <v>0</v>
      </c>
      <c r="L448" s="83">
        <f>L424+L436+L446</f>
        <v>10513</v>
      </c>
      <c r="M448" s="39">
        <f t="shared" ref="M448:O448" si="60">M424+M436+M446</f>
        <v>10513</v>
      </c>
      <c r="N448" s="39">
        <f t="shared" si="60"/>
        <v>0</v>
      </c>
      <c r="O448" s="177">
        <f t="shared" si="60"/>
        <v>0</v>
      </c>
      <c r="P448" s="5"/>
      <c r="Q448" s="75"/>
    </row>
    <row r="449" spans="1:17" s="8" customFormat="1" x14ac:dyDescent="0.3">
      <c r="A449" s="19"/>
      <c r="B449" s="37"/>
      <c r="C449" s="76"/>
      <c r="D449" s="36"/>
      <c r="E449" s="66"/>
      <c r="F449" s="66"/>
      <c r="G449" s="99"/>
      <c r="H449" s="36"/>
      <c r="I449" s="66"/>
      <c r="J449" s="66"/>
      <c r="K449" s="99"/>
      <c r="L449" s="36"/>
      <c r="M449" s="66"/>
      <c r="N449" s="66"/>
      <c r="O449" s="99"/>
      <c r="P449" s="5"/>
      <c r="Q449" s="75"/>
    </row>
    <row r="450" spans="1:17" s="8" customFormat="1" x14ac:dyDescent="0.3">
      <c r="A450" s="19"/>
      <c r="B450" s="37"/>
      <c r="C450" s="61" t="s">
        <v>14</v>
      </c>
      <c r="D450" s="73">
        <f t="shared" ref="D450:O450" si="61">D88+D108+D215+D239+D300+D381+D418+D448</f>
        <v>2136706</v>
      </c>
      <c r="E450" s="28">
        <f t="shared" si="61"/>
        <v>1776506</v>
      </c>
      <c r="F450" s="28">
        <f t="shared" si="61"/>
        <v>321200</v>
      </c>
      <c r="G450" s="93">
        <f t="shared" si="61"/>
        <v>39000</v>
      </c>
      <c r="H450" s="73">
        <f t="shared" si="61"/>
        <v>3061759</v>
      </c>
      <c r="I450" s="28">
        <f t="shared" si="61"/>
        <v>2645485</v>
      </c>
      <c r="J450" s="28">
        <f t="shared" si="61"/>
        <v>361408</v>
      </c>
      <c r="K450" s="93">
        <f t="shared" si="61"/>
        <v>54866</v>
      </c>
      <c r="L450" s="73">
        <f t="shared" si="61"/>
        <v>2036450</v>
      </c>
      <c r="M450" s="28">
        <f t="shared" si="61"/>
        <v>1659821</v>
      </c>
      <c r="N450" s="28">
        <f t="shared" si="61"/>
        <v>342969</v>
      </c>
      <c r="O450" s="93">
        <f t="shared" si="61"/>
        <v>33660</v>
      </c>
      <c r="P450" s="5"/>
      <c r="Q450" s="289"/>
    </row>
    <row r="451" spans="1:17" s="8" customFormat="1" x14ac:dyDescent="0.3">
      <c r="A451" s="19"/>
      <c r="B451" s="49"/>
      <c r="C451" s="77"/>
      <c r="D451" s="72"/>
      <c r="E451" s="75"/>
      <c r="F451" s="75"/>
      <c r="G451" s="103"/>
      <c r="H451" s="72"/>
      <c r="I451" s="75"/>
      <c r="J451" s="75"/>
      <c r="K451" s="103"/>
      <c r="L451" s="72"/>
      <c r="M451" s="75"/>
      <c r="N451" s="75"/>
      <c r="O451" s="103"/>
      <c r="P451" s="5"/>
      <c r="Q451" s="75"/>
    </row>
    <row r="452" spans="1:17" s="8" customFormat="1" x14ac:dyDescent="0.3">
      <c r="A452" s="19"/>
      <c r="B452" s="37" t="s">
        <v>80</v>
      </c>
      <c r="C452" s="60" t="s">
        <v>106</v>
      </c>
      <c r="D452" s="72"/>
      <c r="E452" s="75"/>
      <c r="F452" s="75"/>
      <c r="G452" s="103"/>
      <c r="H452" s="72"/>
      <c r="I452" s="75"/>
      <c r="J452" s="75"/>
      <c r="K452" s="103"/>
      <c r="L452" s="72"/>
      <c r="M452" s="75"/>
      <c r="N452" s="75"/>
      <c r="O452" s="103"/>
      <c r="P452" s="5"/>
      <c r="Q452" s="75"/>
    </row>
    <row r="453" spans="1:17" s="8" customFormat="1" x14ac:dyDescent="0.3">
      <c r="A453" s="19"/>
      <c r="B453" s="46"/>
      <c r="C453" s="60" t="s">
        <v>107</v>
      </c>
      <c r="D453" s="72"/>
      <c r="E453" s="75"/>
      <c r="F453" s="75"/>
      <c r="G453" s="103"/>
      <c r="H453" s="72"/>
      <c r="I453" s="75"/>
      <c r="J453" s="75"/>
      <c r="K453" s="103"/>
      <c r="L453" s="72"/>
      <c r="M453" s="75"/>
      <c r="N453" s="75"/>
      <c r="O453" s="103"/>
      <c r="P453" s="5"/>
      <c r="Q453" s="75"/>
    </row>
    <row r="454" spans="1:17" s="8" customFormat="1" x14ac:dyDescent="0.3">
      <c r="A454" s="19"/>
      <c r="B454" s="37"/>
      <c r="C454" s="21" t="s">
        <v>101</v>
      </c>
      <c r="D454" s="30"/>
      <c r="E454" s="25"/>
      <c r="F454" s="25"/>
      <c r="G454" s="94"/>
      <c r="H454" s="30"/>
      <c r="I454" s="25"/>
      <c r="J454" s="25"/>
      <c r="K454" s="94"/>
      <c r="L454" s="30"/>
      <c r="M454" s="25"/>
      <c r="N454" s="25"/>
      <c r="O454" s="94"/>
      <c r="P454" s="5"/>
      <c r="Q454" s="75"/>
    </row>
    <row r="455" spans="1:17" s="8" customFormat="1" x14ac:dyDescent="0.3">
      <c r="A455" s="19"/>
      <c r="B455" s="37"/>
      <c r="C455" s="21" t="s">
        <v>102</v>
      </c>
      <c r="D455" s="30">
        <v>21004</v>
      </c>
      <c r="E455" s="25">
        <v>21004</v>
      </c>
      <c r="F455" s="25"/>
      <c r="G455" s="94"/>
      <c r="H455" s="30">
        <v>21004</v>
      </c>
      <c r="I455" s="25">
        <v>21004</v>
      </c>
      <c r="J455" s="25"/>
      <c r="K455" s="94"/>
      <c r="L455" s="30">
        <v>20584</v>
      </c>
      <c r="M455" s="25">
        <v>20584</v>
      </c>
      <c r="N455" s="25"/>
      <c r="O455" s="94"/>
      <c r="P455" s="5"/>
      <c r="Q455" s="75"/>
    </row>
    <row r="456" spans="1:17" s="8" customFormat="1" x14ac:dyDescent="0.3">
      <c r="A456" s="19"/>
      <c r="B456" s="37"/>
      <c r="C456" s="21" t="s">
        <v>103</v>
      </c>
      <c r="D456" s="30"/>
      <c r="E456" s="25"/>
      <c r="F456" s="25"/>
      <c r="G456" s="94"/>
      <c r="H456" s="30">
        <v>868730</v>
      </c>
      <c r="I456" s="25">
        <v>868730</v>
      </c>
      <c r="J456" s="25"/>
      <c r="K456" s="94"/>
      <c r="L456" s="30">
        <v>868729</v>
      </c>
      <c r="M456" s="25">
        <v>868729</v>
      </c>
      <c r="N456" s="25"/>
      <c r="O456" s="94"/>
      <c r="P456" s="5"/>
      <c r="Q456" s="75"/>
    </row>
    <row r="457" spans="1:17" s="8" customFormat="1" x14ac:dyDescent="0.3">
      <c r="A457" s="19"/>
      <c r="B457" s="37"/>
      <c r="C457" s="76" t="s">
        <v>28</v>
      </c>
      <c r="D457" s="82">
        <f t="shared" ref="D457:G457" si="62">SUM(D454:D456)</f>
        <v>21004</v>
      </c>
      <c r="E457" s="45">
        <f t="shared" si="62"/>
        <v>21004</v>
      </c>
      <c r="F457" s="45">
        <f t="shared" si="62"/>
        <v>0</v>
      </c>
      <c r="G457" s="96">
        <f t="shared" si="62"/>
        <v>0</v>
      </c>
      <c r="H457" s="82">
        <f t="shared" ref="H457:K457" si="63">SUM(H454:H456)</f>
        <v>889734</v>
      </c>
      <c r="I457" s="45">
        <f t="shared" si="63"/>
        <v>889734</v>
      </c>
      <c r="J457" s="45">
        <f t="shared" si="63"/>
        <v>0</v>
      </c>
      <c r="K457" s="96">
        <f t="shared" si="63"/>
        <v>0</v>
      </c>
      <c r="L457" s="82">
        <f t="shared" ref="L457:O457" si="64">SUM(L454:L456)</f>
        <v>889313</v>
      </c>
      <c r="M457" s="45">
        <f t="shared" si="64"/>
        <v>889313</v>
      </c>
      <c r="N457" s="45">
        <f t="shared" si="64"/>
        <v>0</v>
      </c>
      <c r="O457" s="175">
        <f t="shared" si="64"/>
        <v>0</v>
      </c>
      <c r="P457" s="5"/>
      <c r="Q457" s="75"/>
    </row>
    <row r="458" spans="1:17" s="8" customFormat="1" x14ac:dyDescent="0.3">
      <c r="A458" s="19"/>
      <c r="B458" s="37"/>
      <c r="C458" s="76"/>
      <c r="D458" s="82"/>
      <c r="E458" s="45"/>
      <c r="F458" s="45"/>
      <c r="G458" s="96"/>
      <c r="H458" s="82"/>
      <c r="I458" s="45"/>
      <c r="J458" s="45"/>
      <c r="K458" s="96"/>
      <c r="L458" s="82"/>
      <c r="M458" s="45"/>
      <c r="N458" s="45"/>
      <c r="O458" s="175"/>
      <c r="P458" s="5"/>
      <c r="Q458" s="75"/>
    </row>
    <row r="459" spans="1:17" s="8" customFormat="1" x14ac:dyDescent="0.3">
      <c r="A459" s="19"/>
      <c r="B459" s="37"/>
      <c r="C459" s="21" t="s">
        <v>108</v>
      </c>
      <c r="D459" s="79">
        <v>38852</v>
      </c>
      <c r="E459" s="25">
        <v>38852</v>
      </c>
      <c r="F459" s="26"/>
      <c r="G459" s="27"/>
      <c r="H459" s="79">
        <v>38852</v>
      </c>
      <c r="I459" s="25">
        <v>38852</v>
      </c>
      <c r="J459" s="26"/>
      <c r="K459" s="27"/>
      <c r="L459" s="79">
        <v>38852</v>
      </c>
      <c r="M459" s="25">
        <v>38852</v>
      </c>
      <c r="N459" s="26"/>
      <c r="O459" s="27"/>
      <c r="P459" s="5"/>
      <c r="Q459" s="75"/>
    </row>
    <row r="460" spans="1:17" s="8" customFormat="1" x14ac:dyDescent="0.3">
      <c r="A460" s="19"/>
      <c r="B460" s="27"/>
      <c r="C460" s="60"/>
      <c r="D460" s="19"/>
      <c r="E460" s="26"/>
      <c r="F460" s="26"/>
      <c r="G460" s="27"/>
      <c r="H460" s="19"/>
      <c r="I460" s="26"/>
      <c r="J460" s="26"/>
      <c r="K460" s="27"/>
      <c r="L460" s="19"/>
      <c r="M460" s="26"/>
      <c r="N460" s="26"/>
      <c r="O460" s="27"/>
      <c r="P460" s="5"/>
      <c r="Q460" s="75"/>
    </row>
    <row r="461" spans="1:17" s="8" customFormat="1" ht="17.399999999999999" thickBot="1" x14ac:dyDescent="0.35">
      <c r="A461" s="42"/>
      <c r="B461" s="50"/>
      <c r="C461" s="78" t="s">
        <v>19</v>
      </c>
      <c r="D461" s="104">
        <f t="shared" ref="D461:O461" si="65">SUM(D49,D67,D457,D450)+D459</f>
        <v>3257989</v>
      </c>
      <c r="E461" s="117">
        <f t="shared" si="65"/>
        <v>2897789</v>
      </c>
      <c r="F461" s="117">
        <f t="shared" si="65"/>
        <v>321200</v>
      </c>
      <c r="G461" s="108">
        <f t="shared" si="65"/>
        <v>39000</v>
      </c>
      <c r="H461" s="104">
        <f t="shared" si="65"/>
        <v>5094630</v>
      </c>
      <c r="I461" s="117">
        <f t="shared" si="65"/>
        <v>4678356</v>
      </c>
      <c r="J461" s="117">
        <f t="shared" si="65"/>
        <v>361408</v>
      </c>
      <c r="K461" s="108">
        <f t="shared" si="65"/>
        <v>54866</v>
      </c>
      <c r="L461" s="104">
        <f t="shared" si="65"/>
        <v>3983292</v>
      </c>
      <c r="M461" s="117">
        <f t="shared" si="65"/>
        <v>3602783</v>
      </c>
      <c r="N461" s="117">
        <f t="shared" si="65"/>
        <v>346849</v>
      </c>
      <c r="O461" s="518">
        <f t="shared" si="65"/>
        <v>33660</v>
      </c>
      <c r="P461" s="5"/>
      <c r="Q461" s="75"/>
    </row>
    <row r="462" spans="1:17" s="8" customFormat="1" x14ac:dyDescent="0.3">
      <c r="A462" s="51"/>
      <c r="B462" s="52"/>
      <c r="C462" s="26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Q462" s="75"/>
    </row>
    <row r="463" spans="1:17" s="8" customFormat="1" x14ac:dyDescent="0.3">
      <c r="A463" s="53"/>
      <c r="B463" s="26"/>
      <c r="C463" s="26"/>
      <c r="Q463" s="289"/>
    </row>
    <row r="464" spans="1:17" s="8" customFormat="1" x14ac:dyDescent="0.3">
      <c r="A464" s="53"/>
      <c r="B464" s="26"/>
      <c r="C464" s="26"/>
      <c r="D464" s="75"/>
      <c r="H464" s="75"/>
      <c r="L464" s="75"/>
      <c r="Q464" s="75"/>
    </row>
    <row r="465" spans="1:17" s="8" customFormat="1" x14ac:dyDescent="0.3">
      <c r="A465" s="53"/>
      <c r="B465" s="26"/>
      <c r="C465" s="26"/>
      <c r="Q465" s="75"/>
    </row>
    <row r="466" spans="1:17" s="8" customFormat="1" x14ac:dyDescent="0.3">
      <c r="A466" s="53"/>
      <c r="B466" s="26"/>
      <c r="C466" s="26"/>
      <c r="Q466" s="75"/>
    </row>
    <row r="467" spans="1:17" s="8" customFormat="1" x14ac:dyDescent="0.3">
      <c r="A467" s="53"/>
      <c r="B467" s="26"/>
      <c r="C467" s="26"/>
      <c r="Q467" s="75"/>
    </row>
    <row r="468" spans="1:17" s="8" customFormat="1" x14ac:dyDescent="0.3">
      <c r="A468" s="53"/>
      <c r="B468" s="26"/>
      <c r="C468" s="26"/>
      <c r="Q468" s="75"/>
    </row>
    <row r="469" spans="1:17" s="8" customFormat="1" x14ac:dyDescent="0.3">
      <c r="A469" s="53"/>
      <c r="B469" s="26"/>
      <c r="C469" s="26"/>
      <c r="Q469" s="75"/>
    </row>
    <row r="470" spans="1:17" s="8" customFormat="1" x14ac:dyDescent="0.3">
      <c r="A470" s="53"/>
      <c r="B470" s="26"/>
      <c r="C470" s="26"/>
      <c r="Q470" s="75"/>
    </row>
    <row r="471" spans="1:17" s="8" customFormat="1" x14ac:dyDescent="0.3">
      <c r="A471" s="53"/>
      <c r="B471" s="26"/>
      <c r="C471" s="26"/>
      <c r="Q471" s="75"/>
    </row>
    <row r="472" spans="1:17" s="8" customFormat="1" x14ac:dyDescent="0.3">
      <c r="A472" s="53"/>
      <c r="B472" s="26"/>
      <c r="C472" s="26"/>
      <c r="Q472" s="75"/>
    </row>
    <row r="473" spans="1:17" s="8" customFormat="1" x14ac:dyDescent="0.3">
      <c r="A473" s="53"/>
      <c r="B473" s="26"/>
      <c r="C473" s="26"/>
      <c r="Q473" s="75"/>
    </row>
    <row r="474" spans="1:17" s="8" customFormat="1" x14ac:dyDescent="0.3">
      <c r="A474" s="53"/>
      <c r="B474" s="26"/>
      <c r="C474" s="26"/>
      <c r="Q474" s="75"/>
    </row>
    <row r="475" spans="1:17" s="8" customFormat="1" x14ac:dyDescent="0.3">
      <c r="A475" s="53"/>
      <c r="B475" s="26"/>
      <c r="C475" s="26"/>
      <c r="Q475" s="75"/>
    </row>
    <row r="476" spans="1:17" s="8" customFormat="1" x14ac:dyDescent="0.3">
      <c r="A476" s="53"/>
      <c r="B476" s="26"/>
      <c r="C476" s="26"/>
      <c r="Q476" s="75"/>
    </row>
    <row r="477" spans="1:17" s="8" customFormat="1" x14ac:dyDescent="0.3">
      <c r="A477" s="53"/>
      <c r="B477" s="26"/>
      <c r="C477" s="26"/>
      <c r="Q477" s="75"/>
    </row>
    <row r="478" spans="1:17" s="8" customFormat="1" x14ac:dyDescent="0.3">
      <c r="A478" s="53"/>
      <c r="B478" s="26"/>
      <c r="C478" s="26"/>
      <c r="Q478" s="75"/>
    </row>
    <row r="479" spans="1:17" s="8" customFormat="1" x14ac:dyDescent="0.3">
      <c r="A479" s="53"/>
      <c r="B479" s="26"/>
      <c r="C479" s="26"/>
      <c r="Q479" s="75"/>
    </row>
    <row r="480" spans="1:17" s="8" customFormat="1" x14ac:dyDescent="0.3">
      <c r="A480" s="53"/>
      <c r="B480" s="26"/>
      <c r="C480" s="26"/>
      <c r="Q480" s="75"/>
    </row>
    <row r="481" spans="1:17" s="8" customFormat="1" x14ac:dyDescent="0.3">
      <c r="A481" s="53"/>
      <c r="B481" s="26"/>
      <c r="C481" s="26"/>
      <c r="Q481" s="75"/>
    </row>
    <row r="482" spans="1:17" s="8" customFormat="1" x14ac:dyDescent="0.3">
      <c r="A482" s="53"/>
      <c r="B482" s="26"/>
      <c r="C482" s="26"/>
      <c r="Q482" s="75"/>
    </row>
    <row r="483" spans="1:17" s="8" customFormat="1" x14ac:dyDescent="0.3">
      <c r="A483" s="53"/>
      <c r="B483" s="26"/>
      <c r="C483" s="26"/>
      <c r="Q483" s="75"/>
    </row>
    <row r="484" spans="1:17" s="8" customFormat="1" x14ac:dyDescent="0.3">
      <c r="A484" s="53"/>
      <c r="B484" s="26"/>
      <c r="C484" s="26"/>
      <c r="Q484" s="75"/>
    </row>
    <row r="485" spans="1:17" s="8" customFormat="1" x14ac:dyDescent="0.3">
      <c r="A485" s="53"/>
      <c r="B485" s="26"/>
      <c r="C485" s="26"/>
      <c r="Q485" s="75"/>
    </row>
    <row r="486" spans="1:17" s="8" customFormat="1" x14ac:dyDescent="0.3">
      <c r="A486" s="53"/>
      <c r="B486" s="26"/>
      <c r="C486" s="26"/>
      <c r="Q486" s="75"/>
    </row>
    <row r="487" spans="1:17" s="8" customFormat="1" x14ac:dyDescent="0.3">
      <c r="A487" s="53"/>
      <c r="B487" s="26"/>
      <c r="C487" s="26"/>
      <c r="Q487" s="75"/>
    </row>
    <row r="488" spans="1:17" s="8" customFormat="1" x14ac:dyDescent="0.3">
      <c r="A488" s="53"/>
      <c r="B488" s="26"/>
      <c r="C488" s="26"/>
      <c r="Q488" s="75"/>
    </row>
    <row r="489" spans="1:17" s="8" customFormat="1" x14ac:dyDescent="0.3">
      <c r="A489" s="53"/>
      <c r="B489" s="26"/>
      <c r="C489" s="26"/>
      <c r="Q489" s="75"/>
    </row>
    <row r="490" spans="1:17" s="8" customFormat="1" x14ac:dyDescent="0.3">
      <c r="A490" s="53"/>
      <c r="B490" s="26"/>
      <c r="C490" s="26"/>
      <c r="Q490" s="75"/>
    </row>
    <row r="491" spans="1:17" s="8" customFormat="1" x14ac:dyDescent="0.3">
      <c r="A491" s="53"/>
      <c r="B491" s="26"/>
      <c r="C491" s="26"/>
      <c r="Q491" s="75"/>
    </row>
    <row r="492" spans="1:17" s="8" customFormat="1" x14ac:dyDescent="0.3">
      <c r="A492" s="53"/>
      <c r="B492" s="26"/>
      <c r="C492" s="26"/>
      <c r="Q492" s="75"/>
    </row>
    <row r="493" spans="1:17" s="8" customFormat="1" x14ac:dyDescent="0.3">
      <c r="A493" s="53"/>
      <c r="B493" s="26"/>
      <c r="C493" s="26"/>
      <c r="Q493" s="75"/>
    </row>
    <row r="494" spans="1:17" s="8" customFormat="1" x14ac:dyDescent="0.3">
      <c r="A494" s="53"/>
      <c r="B494" s="26"/>
      <c r="C494" s="26"/>
      <c r="Q494" s="75"/>
    </row>
    <row r="495" spans="1:17" s="8" customFormat="1" x14ac:dyDescent="0.3">
      <c r="A495" s="53"/>
      <c r="B495" s="26"/>
      <c r="C495" s="26"/>
      <c r="Q495" s="75"/>
    </row>
    <row r="496" spans="1:17" s="8" customFormat="1" x14ac:dyDescent="0.3">
      <c r="A496" s="53"/>
      <c r="B496" s="26"/>
      <c r="C496" s="26"/>
      <c r="Q496" s="75"/>
    </row>
    <row r="497" spans="1:17" s="8" customFormat="1" x14ac:dyDescent="0.3">
      <c r="A497" s="53"/>
      <c r="B497" s="26"/>
      <c r="C497" s="26"/>
      <c r="Q497" s="75"/>
    </row>
    <row r="498" spans="1:17" s="8" customFormat="1" x14ac:dyDescent="0.3">
      <c r="A498" s="53"/>
      <c r="B498" s="26"/>
      <c r="C498" s="26"/>
      <c r="Q498" s="75"/>
    </row>
    <row r="499" spans="1:17" s="8" customFormat="1" x14ac:dyDescent="0.3">
      <c r="A499" s="53"/>
      <c r="B499" s="26"/>
      <c r="C499" s="26"/>
      <c r="Q499" s="75"/>
    </row>
    <row r="500" spans="1:17" s="8" customFormat="1" x14ac:dyDescent="0.3">
      <c r="A500" s="53"/>
      <c r="B500" s="26"/>
      <c r="C500" s="26"/>
      <c r="Q500" s="75"/>
    </row>
    <row r="501" spans="1:17" s="8" customFormat="1" x14ac:dyDescent="0.3">
      <c r="A501" s="53"/>
      <c r="B501" s="26"/>
      <c r="C501" s="26"/>
      <c r="Q501" s="75"/>
    </row>
    <row r="502" spans="1:17" s="8" customFormat="1" x14ac:dyDescent="0.3">
      <c r="A502" s="53"/>
      <c r="B502" s="26"/>
      <c r="C502" s="26"/>
      <c r="Q502" s="75"/>
    </row>
    <row r="503" spans="1:17" s="8" customFormat="1" x14ac:dyDescent="0.3">
      <c r="A503" s="53"/>
      <c r="B503" s="26"/>
      <c r="C503" s="26"/>
      <c r="Q503" s="75"/>
    </row>
    <row r="504" spans="1:17" s="8" customFormat="1" x14ac:dyDescent="0.3">
      <c r="A504" s="53"/>
      <c r="B504" s="26"/>
      <c r="C504" s="26"/>
      <c r="Q504" s="75"/>
    </row>
  </sheetData>
  <mergeCells count="3">
    <mergeCell ref="D5:G5"/>
    <mergeCell ref="H5:K5"/>
    <mergeCell ref="L5:O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44" fitToHeight="0" orientation="portrait" r:id="rId1"/>
  <headerFooter alignWithMargins="0">
    <oddHeader>&amp;P. oldal</oddHeader>
  </headerFooter>
  <rowBreaks count="1" manualBreakCount="1">
    <brk id="343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7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1948</v>
      </c>
    </row>
    <row r="3" spans="1:5" s="391" customFormat="1" ht="15" x14ac:dyDescent="0.25">
      <c r="A3" s="586" t="s">
        <v>1711</v>
      </c>
      <c r="B3" s="588"/>
      <c r="C3" s="588"/>
      <c r="D3" s="588"/>
      <c r="E3" s="588"/>
    </row>
    <row r="4" spans="1:5" s="391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91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ht="26.4" x14ac:dyDescent="0.25">
      <c r="A6" s="382" t="s">
        <v>803</v>
      </c>
      <c r="B6" s="383" t="s">
        <v>1679</v>
      </c>
      <c r="C6" s="384">
        <v>0</v>
      </c>
      <c r="D6" s="384">
        <v>0</v>
      </c>
      <c r="E6" s="384">
        <v>0</v>
      </c>
    </row>
    <row r="7" spans="1:5" ht="26.4" x14ac:dyDescent="0.25">
      <c r="A7" s="382" t="s">
        <v>805</v>
      </c>
      <c r="B7" s="383" t="s">
        <v>1680</v>
      </c>
      <c r="C7" s="384">
        <v>868729089</v>
      </c>
      <c r="D7" s="384">
        <v>0</v>
      </c>
      <c r="E7" s="384">
        <v>868729089</v>
      </c>
    </row>
    <row r="8" spans="1:5" ht="26.4" x14ac:dyDescent="0.25">
      <c r="A8" s="382" t="s">
        <v>807</v>
      </c>
      <c r="B8" s="383" t="s">
        <v>1681</v>
      </c>
      <c r="C8" s="384">
        <v>0</v>
      </c>
      <c r="D8" s="384">
        <v>0</v>
      </c>
      <c r="E8" s="384">
        <v>0</v>
      </c>
    </row>
    <row r="9" spans="1:5" ht="26.4" x14ac:dyDescent="0.25">
      <c r="A9" s="382" t="s">
        <v>809</v>
      </c>
      <c r="B9" s="383" t="s">
        <v>1682</v>
      </c>
      <c r="C9" s="384">
        <v>868729089</v>
      </c>
      <c r="D9" s="384">
        <v>0</v>
      </c>
      <c r="E9" s="384">
        <v>868729089</v>
      </c>
    </row>
    <row r="10" spans="1:5" ht="26.4" x14ac:dyDescent="0.25">
      <c r="A10" s="382" t="s">
        <v>811</v>
      </c>
      <c r="B10" s="383" t="s">
        <v>1683</v>
      </c>
      <c r="C10" s="384">
        <v>0</v>
      </c>
      <c r="D10" s="384">
        <v>0</v>
      </c>
      <c r="E10" s="384">
        <v>0</v>
      </c>
    </row>
    <row r="11" spans="1:5" x14ac:dyDescent="0.25">
      <c r="A11" s="382" t="s">
        <v>813</v>
      </c>
      <c r="B11" s="383" t="s">
        <v>1684</v>
      </c>
      <c r="C11" s="384">
        <v>0</v>
      </c>
      <c r="D11" s="384">
        <v>0</v>
      </c>
      <c r="E11" s="384">
        <v>0</v>
      </c>
    </row>
    <row r="12" spans="1:5" x14ac:dyDescent="0.25">
      <c r="A12" s="382" t="s">
        <v>815</v>
      </c>
      <c r="B12" s="383" t="s">
        <v>1685</v>
      </c>
      <c r="C12" s="384">
        <v>0</v>
      </c>
      <c r="D12" s="384">
        <v>0</v>
      </c>
      <c r="E12" s="384">
        <v>0</v>
      </c>
    </row>
    <row r="13" spans="1:5" ht="26.4" x14ac:dyDescent="0.25">
      <c r="A13" s="382" t="s">
        <v>817</v>
      </c>
      <c r="B13" s="383" t="s">
        <v>1686</v>
      </c>
      <c r="C13" s="384">
        <v>0</v>
      </c>
      <c r="D13" s="384">
        <v>0</v>
      </c>
      <c r="E13" s="384">
        <v>0</v>
      </c>
    </row>
    <row r="14" spans="1:5" ht="26.4" x14ac:dyDescent="0.25">
      <c r="A14" s="382" t="s">
        <v>819</v>
      </c>
      <c r="B14" s="383" t="s">
        <v>1687</v>
      </c>
      <c r="C14" s="384">
        <v>0</v>
      </c>
      <c r="D14" s="384">
        <v>0</v>
      </c>
      <c r="E14" s="384">
        <v>0</v>
      </c>
    </row>
    <row r="15" spans="1:5" ht="26.4" x14ac:dyDescent="0.25">
      <c r="A15" s="382" t="s">
        <v>821</v>
      </c>
      <c r="B15" s="383" t="s">
        <v>1688</v>
      </c>
      <c r="C15" s="384">
        <v>0</v>
      </c>
      <c r="D15" s="384">
        <v>0</v>
      </c>
      <c r="E15" s="384">
        <v>0</v>
      </c>
    </row>
    <row r="16" spans="1:5" ht="26.4" x14ac:dyDescent="0.25">
      <c r="A16" s="382" t="s">
        <v>823</v>
      </c>
      <c r="B16" s="383" t="s">
        <v>1689</v>
      </c>
      <c r="C16" s="384">
        <v>0</v>
      </c>
      <c r="D16" s="384">
        <v>0</v>
      </c>
      <c r="E16" s="384">
        <v>0</v>
      </c>
    </row>
    <row r="17" spans="1:5" ht="26.4" x14ac:dyDescent="0.25">
      <c r="A17" s="382" t="s">
        <v>825</v>
      </c>
      <c r="B17" s="383" t="s">
        <v>1690</v>
      </c>
      <c r="C17" s="384">
        <v>631117125</v>
      </c>
      <c r="D17" s="384">
        <v>0</v>
      </c>
      <c r="E17" s="384">
        <v>631117125</v>
      </c>
    </row>
    <row r="18" spans="1:5" ht="26.4" x14ac:dyDescent="0.25">
      <c r="A18" s="382" t="s">
        <v>827</v>
      </c>
      <c r="B18" s="383" t="s">
        <v>1691</v>
      </c>
      <c r="C18" s="384">
        <v>0</v>
      </c>
      <c r="D18" s="384">
        <v>0</v>
      </c>
      <c r="E18" s="384">
        <v>0</v>
      </c>
    </row>
    <row r="19" spans="1:5" x14ac:dyDescent="0.25">
      <c r="A19" s="382" t="s">
        <v>829</v>
      </c>
      <c r="B19" s="383" t="s">
        <v>1692</v>
      </c>
      <c r="C19" s="384">
        <v>631117125</v>
      </c>
      <c r="D19" s="384">
        <v>0</v>
      </c>
      <c r="E19" s="384">
        <v>631117125</v>
      </c>
    </row>
    <row r="20" spans="1:5" x14ac:dyDescent="0.25">
      <c r="A20" s="382" t="s">
        <v>831</v>
      </c>
      <c r="B20" s="383" t="s">
        <v>1693</v>
      </c>
      <c r="C20" s="384">
        <v>41198088</v>
      </c>
      <c r="D20" s="384">
        <v>0</v>
      </c>
      <c r="E20" s="384">
        <v>41198088</v>
      </c>
    </row>
    <row r="21" spans="1:5" ht="26.4" x14ac:dyDescent="0.25">
      <c r="A21" s="382" t="s">
        <v>833</v>
      </c>
      <c r="B21" s="383" t="s">
        <v>1694</v>
      </c>
      <c r="C21" s="384">
        <v>0</v>
      </c>
      <c r="D21" s="384">
        <v>0</v>
      </c>
      <c r="E21" s="384">
        <v>0</v>
      </c>
    </row>
    <row r="22" spans="1:5" x14ac:dyDescent="0.25">
      <c r="A22" s="382" t="s">
        <v>835</v>
      </c>
      <c r="B22" s="383" t="s">
        <v>1695</v>
      </c>
      <c r="C22" s="384">
        <v>885456117</v>
      </c>
      <c r="D22" s="384">
        <v>-885456117</v>
      </c>
      <c r="E22" s="384">
        <v>0</v>
      </c>
    </row>
    <row r="23" spans="1:5" x14ac:dyDescent="0.25">
      <c r="A23" s="382" t="s">
        <v>837</v>
      </c>
      <c r="B23" s="383" t="s">
        <v>1696</v>
      </c>
      <c r="C23" s="384">
        <v>0</v>
      </c>
      <c r="D23" s="384">
        <v>0</v>
      </c>
      <c r="E23" s="384">
        <v>0</v>
      </c>
    </row>
    <row r="24" spans="1:5" ht="26.4" x14ac:dyDescent="0.25">
      <c r="A24" s="382" t="s">
        <v>839</v>
      </c>
      <c r="B24" s="383" t="s">
        <v>1697</v>
      </c>
      <c r="C24" s="384">
        <v>0</v>
      </c>
      <c r="D24" s="384">
        <v>0</v>
      </c>
      <c r="E24" s="384">
        <v>0</v>
      </c>
    </row>
    <row r="25" spans="1:5" ht="26.4" x14ac:dyDescent="0.25">
      <c r="A25" s="382" t="s">
        <v>841</v>
      </c>
      <c r="B25" s="383" t="s">
        <v>1698</v>
      </c>
      <c r="C25" s="384">
        <v>0</v>
      </c>
      <c r="D25" s="384">
        <v>0</v>
      </c>
      <c r="E25" s="384">
        <v>0</v>
      </c>
    </row>
    <row r="26" spans="1:5" ht="26.4" x14ac:dyDescent="0.25">
      <c r="A26" s="382" t="s">
        <v>843</v>
      </c>
      <c r="B26" s="383" t="s">
        <v>1699</v>
      </c>
      <c r="C26" s="384">
        <v>0</v>
      </c>
      <c r="D26" s="384">
        <v>0</v>
      </c>
      <c r="E26" s="384">
        <v>0</v>
      </c>
    </row>
    <row r="27" spans="1:5" ht="26.4" x14ac:dyDescent="0.25">
      <c r="A27" s="382" t="s">
        <v>845</v>
      </c>
      <c r="B27" s="383" t="s">
        <v>1700</v>
      </c>
      <c r="C27" s="384">
        <v>0</v>
      </c>
      <c r="D27" s="384">
        <v>0</v>
      </c>
      <c r="E27" s="384">
        <v>0</v>
      </c>
    </row>
    <row r="28" spans="1:5" ht="26.4" x14ac:dyDescent="0.25">
      <c r="A28" s="382" t="s">
        <v>847</v>
      </c>
      <c r="B28" s="383" t="s">
        <v>1701</v>
      </c>
      <c r="C28" s="384">
        <v>2426500419</v>
      </c>
      <c r="D28" s="384">
        <v>-885456117</v>
      </c>
      <c r="E28" s="384">
        <v>1541044302</v>
      </c>
    </row>
    <row r="29" spans="1:5" ht="26.4" x14ac:dyDescent="0.25">
      <c r="A29" s="382" t="s">
        <v>849</v>
      </c>
      <c r="B29" s="383" t="s">
        <v>1702</v>
      </c>
      <c r="C29" s="384">
        <v>0</v>
      </c>
      <c r="D29" s="384">
        <v>0</v>
      </c>
      <c r="E29" s="384">
        <v>0</v>
      </c>
    </row>
    <row r="30" spans="1:5" ht="26.4" x14ac:dyDescent="0.25">
      <c r="A30" s="382" t="s">
        <v>851</v>
      </c>
      <c r="B30" s="383" t="s">
        <v>1703</v>
      </c>
      <c r="C30" s="384">
        <v>0</v>
      </c>
      <c r="D30" s="384">
        <v>0</v>
      </c>
      <c r="E30" s="384">
        <v>0</v>
      </c>
    </row>
    <row r="31" spans="1:5" x14ac:dyDescent="0.25">
      <c r="A31" s="382" t="s">
        <v>853</v>
      </c>
      <c r="B31" s="383" t="s">
        <v>1704</v>
      </c>
      <c r="C31" s="384">
        <v>0</v>
      </c>
      <c r="D31" s="384">
        <v>0</v>
      </c>
      <c r="E31" s="384">
        <v>0</v>
      </c>
    </row>
    <row r="32" spans="1:5" ht="26.4" x14ac:dyDescent="0.25">
      <c r="A32" s="382" t="s">
        <v>855</v>
      </c>
      <c r="B32" s="383" t="s">
        <v>1705</v>
      </c>
      <c r="C32" s="384">
        <v>0</v>
      </c>
      <c r="D32" s="384">
        <v>0</v>
      </c>
      <c r="E32" s="384">
        <v>0</v>
      </c>
    </row>
    <row r="33" spans="1:5" ht="26.4" x14ac:dyDescent="0.25">
      <c r="A33" s="382" t="s">
        <v>857</v>
      </c>
      <c r="B33" s="383" t="s">
        <v>1706</v>
      </c>
      <c r="C33" s="384">
        <v>0</v>
      </c>
      <c r="D33" s="384">
        <v>0</v>
      </c>
      <c r="E33" s="384">
        <v>0</v>
      </c>
    </row>
    <row r="34" spans="1:5" ht="26.4" x14ac:dyDescent="0.25">
      <c r="A34" s="382" t="s">
        <v>859</v>
      </c>
      <c r="B34" s="383" t="s">
        <v>1707</v>
      </c>
      <c r="C34" s="384">
        <v>0</v>
      </c>
      <c r="D34" s="384">
        <v>0</v>
      </c>
      <c r="E34" s="384">
        <v>0</v>
      </c>
    </row>
    <row r="35" spans="1:5" ht="26.4" x14ac:dyDescent="0.25">
      <c r="A35" s="382" t="s">
        <v>861</v>
      </c>
      <c r="B35" s="383" t="s">
        <v>1708</v>
      </c>
      <c r="C35" s="384">
        <v>0</v>
      </c>
      <c r="D35" s="384">
        <v>0</v>
      </c>
      <c r="E35" s="384">
        <v>0</v>
      </c>
    </row>
    <row r="36" spans="1:5" x14ac:dyDescent="0.25">
      <c r="A36" s="382" t="s">
        <v>863</v>
      </c>
      <c r="B36" s="383" t="s">
        <v>1709</v>
      </c>
      <c r="C36" s="384">
        <v>0</v>
      </c>
      <c r="D36" s="384">
        <v>0</v>
      </c>
      <c r="E36" s="384">
        <v>0</v>
      </c>
    </row>
    <row r="37" spans="1:5" ht="26.4" x14ac:dyDescent="0.25">
      <c r="A37" s="388" t="s">
        <v>865</v>
      </c>
      <c r="B37" s="389" t="s">
        <v>1710</v>
      </c>
      <c r="C37" s="390">
        <v>2426500419</v>
      </c>
      <c r="D37" s="390">
        <v>-885456117</v>
      </c>
      <c r="E37" s="390">
        <v>1541044302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6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1949</v>
      </c>
    </row>
    <row r="3" spans="1:5" s="377" customFormat="1" ht="15" x14ac:dyDescent="0.25">
      <c r="A3" s="586" t="s">
        <v>1743</v>
      </c>
      <c r="B3" s="588"/>
      <c r="C3" s="588"/>
      <c r="D3" s="588"/>
      <c r="E3" s="588"/>
    </row>
    <row r="4" spans="1:5" s="377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77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x14ac:dyDescent="0.25">
      <c r="A6" s="382" t="s">
        <v>803</v>
      </c>
      <c r="B6" s="383" t="s">
        <v>1712</v>
      </c>
      <c r="C6" s="384">
        <v>993645</v>
      </c>
      <c r="D6" s="384">
        <v>0</v>
      </c>
      <c r="E6" s="384">
        <v>993645</v>
      </c>
    </row>
    <row r="7" spans="1:5" x14ac:dyDescent="0.25">
      <c r="A7" s="382" t="s">
        <v>805</v>
      </c>
      <c r="B7" s="383" t="s">
        <v>1713</v>
      </c>
      <c r="C7" s="384">
        <v>12978872919</v>
      </c>
      <c r="D7" s="384">
        <v>0</v>
      </c>
      <c r="E7" s="384">
        <v>12978872919</v>
      </c>
    </row>
    <row r="8" spans="1:5" ht="26.4" x14ac:dyDescent="0.25">
      <c r="A8" s="382" t="s">
        <v>807</v>
      </c>
      <c r="B8" s="383" t="s">
        <v>1714</v>
      </c>
      <c r="C8" s="384">
        <v>102814653</v>
      </c>
      <c r="D8" s="384">
        <v>0</v>
      </c>
      <c r="E8" s="384">
        <v>102814653</v>
      </c>
    </row>
    <row r="9" spans="1:5" ht="26.4" x14ac:dyDescent="0.25">
      <c r="A9" s="382" t="s">
        <v>809</v>
      </c>
      <c r="B9" s="383" t="s">
        <v>1715</v>
      </c>
      <c r="C9" s="384">
        <v>0</v>
      </c>
      <c r="D9" s="384">
        <v>0</v>
      </c>
      <c r="E9" s="384">
        <v>0</v>
      </c>
    </row>
    <row r="10" spans="1:5" ht="39.6" x14ac:dyDescent="0.25">
      <c r="A10" s="388" t="s">
        <v>811</v>
      </c>
      <c r="B10" s="389" t="s">
        <v>1716</v>
      </c>
      <c r="C10" s="390">
        <v>13082681217</v>
      </c>
      <c r="D10" s="390">
        <v>0</v>
      </c>
      <c r="E10" s="390">
        <v>13082681217</v>
      </c>
    </row>
    <row r="11" spans="1:5" x14ac:dyDescent="0.25">
      <c r="A11" s="382" t="s">
        <v>813</v>
      </c>
      <c r="B11" s="383" t="s">
        <v>1717</v>
      </c>
      <c r="C11" s="384">
        <v>5537643</v>
      </c>
      <c r="D11" s="384">
        <v>0</v>
      </c>
      <c r="E11" s="384">
        <v>5537643</v>
      </c>
    </row>
    <row r="12" spans="1:5" x14ac:dyDescent="0.25">
      <c r="A12" s="382" t="s">
        <v>815</v>
      </c>
      <c r="B12" s="383" t="s">
        <v>1718</v>
      </c>
      <c r="C12" s="384">
        <v>0</v>
      </c>
      <c r="D12" s="384">
        <v>0</v>
      </c>
      <c r="E12" s="384">
        <v>0</v>
      </c>
    </row>
    <row r="13" spans="1:5" ht="26.4" x14ac:dyDescent="0.25">
      <c r="A13" s="388" t="s">
        <v>817</v>
      </c>
      <c r="B13" s="389" t="s">
        <v>1719</v>
      </c>
      <c r="C13" s="390">
        <v>5537643</v>
      </c>
      <c r="D13" s="390">
        <v>0</v>
      </c>
      <c r="E13" s="390">
        <v>5537643</v>
      </c>
    </row>
    <row r="14" spans="1:5" x14ac:dyDescent="0.25">
      <c r="A14" s="382" t="s">
        <v>819</v>
      </c>
      <c r="B14" s="383" t="s">
        <v>1720</v>
      </c>
      <c r="C14" s="384">
        <v>0</v>
      </c>
      <c r="D14" s="384">
        <v>0</v>
      </c>
      <c r="E14" s="384">
        <v>0</v>
      </c>
    </row>
    <row r="15" spans="1:5" ht="26.4" x14ac:dyDescent="0.25">
      <c r="A15" s="382" t="s">
        <v>821</v>
      </c>
      <c r="B15" s="383" t="s">
        <v>1721</v>
      </c>
      <c r="C15" s="384">
        <v>313648</v>
      </c>
      <c r="D15" s="384">
        <v>0</v>
      </c>
      <c r="E15" s="384">
        <v>313648</v>
      </c>
    </row>
    <row r="16" spans="1:5" ht="26.4" x14ac:dyDescent="0.25">
      <c r="A16" s="382" t="s">
        <v>823</v>
      </c>
      <c r="B16" s="383" t="s">
        <v>1722</v>
      </c>
      <c r="C16" s="384">
        <v>454102220</v>
      </c>
      <c r="D16" s="384">
        <v>0</v>
      </c>
      <c r="E16" s="384">
        <v>454102220</v>
      </c>
    </row>
    <row r="17" spans="1:5" x14ac:dyDescent="0.25">
      <c r="A17" s="388" t="s">
        <v>825</v>
      </c>
      <c r="B17" s="389" t="s">
        <v>1723</v>
      </c>
      <c r="C17" s="390">
        <v>454415868</v>
      </c>
      <c r="D17" s="390">
        <v>0</v>
      </c>
      <c r="E17" s="390">
        <v>454415868</v>
      </c>
    </row>
    <row r="18" spans="1:5" ht="26.4" x14ac:dyDescent="0.25">
      <c r="A18" s="382" t="s">
        <v>827</v>
      </c>
      <c r="B18" s="383" t="s">
        <v>1724</v>
      </c>
      <c r="C18" s="384">
        <v>119374290</v>
      </c>
      <c r="D18" s="384">
        <v>0</v>
      </c>
      <c r="E18" s="384">
        <v>119374290</v>
      </c>
    </row>
    <row r="19" spans="1:5" ht="26.4" x14ac:dyDescent="0.25">
      <c r="A19" s="382" t="s">
        <v>829</v>
      </c>
      <c r="B19" s="383" t="s">
        <v>1725</v>
      </c>
      <c r="C19" s="384">
        <v>7600000</v>
      </c>
      <c r="D19" s="384">
        <v>0</v>
      </c>
      <c r="E19" s="384">
        <v>7600000</v>
      </c>
    </row>
    <row r="20" spans="1:5" ht="26.4" x14ac:dyDescent="0.25">
      <c r="A20" s="382" t="s">
        <v>831</v>
      </c>
      <c r="B20" s="383" t="s">
        <v>1726</v>
      </c>
      <c r="C20" s="384">
        <v>90954698</v>
      </c>
      <c r="D20" s="384">
        <v>0</v>
      </c>
      <c r="E20" s="384">
        <v>90954698</v>
      </c>
    </row>
    <row r="21" spans="1:5" x14ac:dyDescent="0.25">
      <c r="A21" s="388" t="s">
        <v>833</v>
      </c>
      <c r="B21" s="389" t="s">
        <v>1727</v>
      </c>
      <c r="C21" s="390">
        <v>217928988</v>
      </c>
      <c r="D21" s="390">
        <v>0</v>
      </c>
      <c r="E21" s="390">
        <v>217928988</v>
      </c>
    </row>
    <row r="22" spans="1:5" ht="26.4" x14ac:dyDescent="0.25">
      <c r="A22" s="388" t="s">
        <v>835</v>
      </c>
      <c r="B22" s="389" t="s">
        <v>1728</v>
      </c>
      <c r="C22" s="390">
        <v>25290571</v>
      </c>
      <c r="D22" s="390">
        <v>0</v>
      </c>
      <c r="E22" s="390">
        <v>25290571</v>
      </c>
    </row>
    <row r="23" spans="1:5" ht="26.4" x14ac:dyDescent="0.25">
      <c r="A23" s="388" t="s">
        <v>837</v>
      </c>
      <c r="B23" s="389" t="s">
        <v>1729</v>
      </c>
      <c r="C23" s="390">
        <v>0</v>
      </c>
      <c r="D23" s="390">
        <v>0</v>
      </c>
      <c r="E23" s="390">
        <v>0</v>
      </c>
    </row>
    <row r="24" spans="1:5" x14ac:dyDescent="0.25">
      <c r="A24" s="388" t="s">
        <v>839</v>
      </c>
      <c r="B24" s="389" t="s">
        <v>1730</v>
      </c>
      <c r="C24" s="390">
        <v>13785854287</v>
      </c>
      <c r="D24" s="390">
        <v>0</v>
      </c>
      <c r="E24" s="390">
        <v>13785854287</v>
      </c>
    </row>
    <row r="25" spans="1:5" ht="26.4" x14ac:dyDescent="0.25">
      <c r="A25" s="382" t="s">
        <v>841</v>
      </c>
      <c r="B25" s="383" t="s">
        <v>1731</v>
      </c>
      <c r="C25" s="384">
        <v>13893859017</v>
      </c>
      <c r="D25" s="384">
        <v>0</v>
      </c>
      <c r="E25" s="384">
        <v>13893859017</v>
      </c>
    </row>
    <row r="26" spans="1:5" x14ac:dyDescent="0.25">
      <c r="A26" s="382" t="s">
        <v>843</v>
      </c>
      <c r="B26" s="383" t="s">
        <v>1732</v>
      </c>
      <c r="C26" s="384">
        <v>-3065877230</v>
      </c>
      <c r="D26" s="384">
        <v>0</v>
      </c>
      <c r="E26" s="384">
        <v>-3065877230</v>
      </c>
    </row>
    <row r="27" spans="1:5" x14ac:dyDescent="0.25">
      <c r="A27" s="382" t="s">
        <v>845</v>
      </c>
      <c r="B27" s="383" t="s">
        <v>1733</v>
      </c>
      <c r="C27" s="384">
        <v>0</v>
      </c>
      <c r="D27" s="384">
        <v>0</v>
      </c>
      <c r="E27" s="384">
        <v>0</v>
      </c>
    </row>
    <row r="28" spans="1:5" x14ac:dyDescent="0.25">
      <c r="A28" s="382" t="s">
        <v>847</v>
      </c>
      <c r="B28" s="383" t="s">
        <v>1734</v>
      </c>
      <c r="C28" s="384">
        <v>2292286624</v>
      </c>
      <c r="D28" s="384">
        <v>0</v>
      </c>
      <c r="E28" s="384">
        <v>2292286624</v>
      </c>
    </row>
    <row r="29" spans="1:5" x14ac:dyDescent="0.25">
      <c r="A29" s="388" t="s">
        <v>849</v>
      </c>
      <c r="B29" s="389" t="s">
        <v>1735</v>
      </c>
      <c r="C29" s="390">
        <v>13120268411</v>
      </c>
      <c r="D29" s="390">
        <v>0</v>
      </c>
      <c r="E29" s="390">
        <v>13120268411</v>
      </c>
    </row>
    <row r="30" spans="1:5" ht="26.4" x14ac:dyDescent="0.25">
      <c r="A30" s="382" t="s">
        <v>851</v>
      </c>
      <c r="B30" s="383" t="s">
        <v>1736</v>
      </c>
      <c r="C30" s="384">
        <v>208871187</v>
      </c>
      <c r="D30" s="384">
        <v>0</v>
      </c>
      <c r="E30" s="384">
        <v>208871187</v>
      </c>
    </row>
    <row r="31" spans="1:5" ht="26.4" x14ac:dyDescent="0.25">
      <c r="A31" s="382" t="s">
        <v>853</v>
      </c>
      <c r="B31" s="383" t="s">
        <v>1737</v>
      </c>
      <c r="C31" s="384">
        <v>101423619</v>
      </c>
      <c r="D31" s="384">
        <v>0</v>
      </c>
      <c r="E31" s="384">
        <v>101423619</v>
      </c>
    </row>
    <row r="32" spans="1:5" ht="26.4" x14ac:dyDescent="0.25">
      <c r="A32" s="382" t="s">
        <v>855</v>
      </c>
      <c r="B32" s="383" t="s">
        <v>1738</v>
      </c>
      <c r="C32" s="384">
        <v>40435897</v>
      </c>
      <c r="D32" s="384">
        <v>0</v>
      </c>
      <c r="E32" s="384">
        <v>40435897</v>
      </c>
    </row>
    <row r="33" spans="1:5" x14ac:dyDescent="0.25">
      <c r="A33" s="388" t="s">
        <v>857</v>
      </c>
      <c r="B33" s="389" t="s">
        <v>1739</v>
      </c>
      <c r="C33" s="390">
        <v>350730703</v>
      </c>
      <c r="D33" s="390">
        <v>0</v>
      </c>
      <c r="E33" s="390">
        <v>350730703</v>
      </c>
    </row>
    <row r="34" spans="1:5" ht="26.4" x14ac:dyDescent="0.25">
      <c r="A34" s="388" t="s">
        <v>859</v>
      </c>
      <c r="B34" s="389" t="s">
        <v>1740</v>
      </c>
      <c r="C34" s="390">
        <v>0</v>
      </c>
      <c r="D34" s="390">
        <v>0</v>
      </c>
      <c r="E34" s="390">
        <v>0</v>
      </c>
    </row>
    <row r="35" spans="1:5" ht="26.4" x14ac:dyDescent="0.25">
      <c r="A35" s="388" t="s">
        <v>861</v>
      </c>
      <c r="B35" s="389" t="s">
        <v>1741</v>
      </c>
      <c r="C35" s="390">
        <v>314855173</v>
      </c>
      <c r="D35" s="390">
        <v>0</v>
      </c>
      <c r="E35" s="390">
        <v>314855173</v>
      </c>
    </row>
    <row r="36" spans="1:5" x14ac:dyDescent="0.25">
      <c r="A36" s="388" t="s">
        <v>863</v>
      </c>
      <c r="B36" s="389" t="s">
        <v>1742</v>
      </c>
      <c r="C36" s="390">
        <v>13785854287</v>
      </c>
      <c r="D36" s="390">
        <v>0</v>
      </c>
      <c r="E36" s="390">
        <v>13785854287</v>
      </c>
    </row>
  </sheetData>
  <mergeCells count="1"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49"/>
  <sheetViews>
    <sheetView view="pageBreakPreview" zoomScaleNormal="100" zoomScaleSheetLayoutView="100" workbookViewId="0">
      <selection activeCell="E2" sqref="E2"/>
    </sheetView>
  </sheetViews>
  <sheetFormatPr defaultRowHeight="13.2" x14ac:dyDescent="0.25"/>
  <cols>
    <col min="1" max="1" width="8.109375" style="370" customWidth="1"/>
    <col min="2" max="2" width="41" style="370" customWidth="1"/>
    <col min="3" max="5" width="32.88671875" style="370" customWidth="1"/>
    <col min="6" max="256" width="9.109375" style="370"/>
    <col min="257" max="257" width="8.109375" style="370" customWidth="1"/>
    <col min="258" max="258" width="41" style="370" customWidth="1"/>
    <col min="259" max="261" width="32.88671875" style="370" customWidth="1"/>
    <col min="262" max="512" width="9.109375" style="370"/>
    <col min="513" max="513" width="8.109375" style="370" customWidth="1"/>
    <col min="514" max="514" width="41" style="370" customWidth="1"/>
    <col min="515" max="517" width="32.88671875" style="370" customWidth="1"/>
    <col min="518" max="768" width="9.109375" style="370"/>
    <col min="769" max="769" width="8.109375" style="370" customWidth="1"/>
    <col min="770" max="770" width="41" style="370" customWidth="1"/>
    <col min="771" max="773" width="32.88671875" style="370" customWidth="1"/>
    <col min="774" max="1024" width="9.109375" style="370"/>
    <col min="1025" max="1025" width="8.109375" style="370" customWidth="1"/>
    <col min="1026" max="1026" width="41" style="370" customWidth="1"/>
    <col min="1027" max="1029" width="32.88671875" style="370" customWidth="1"/>
    <col min="1030" max="1280" width="9.109375" style="370"/>
    <col min="1281" max="1281" width="8.109375" style="370" customWidth="1"/>
    <col min="1282" max="1282" width="41" style="370" customWidth="1"/>
    <col min="1283" max="1285" width="32.88671875" style="370" customWidth="1"/>
    <col min="1286" max="1536" width="9.109375" style="370"/>
    <col min="1537" max="1537" width="8.109375" style="370" customWidth="1"/>
    <col min="1538" max="1538" width="41" style="370" customWidth="1"/>
    <col min="1539" max="1541" width="32.88671875" style="370" customWidth="1"/>
    <col min="1542" max="1792" width="9.109375" style="370"/>
    <col min="1793" max="1793" width="8.109375" style="370" customWidth="1"/>
    <col min="1794" max="1794" width="41" style="370" customWidth="1"/>
    <col min="1795" max="1797" width="32.88671875" style="370" customWidth="1"/>
    <col min="1798" max="2048" width="9.109375" style="370"/>
    <col min="2049" max="2049" width="8.109375" style="370" customWidth="1"/>
    <col min="2050" max="2050" width="41" style="370" customWidth="1"/>
    <col min="2051" max="2053" width="32.88671875" style="370" customWidth="1"/>
    <col min="2054" max="2304" width="9.109375" style="370"/>
    <col min="2305" max="2305" width="8.109375" style="370" customWidth="1"/>
    <col min="2306" max="2306" width="41" style="370" customWidth="1"/>
    <col min="2307" max="2309" width="32.88671875" style="370" customWidth="1"/>
    <col min="2310" max="2560" width="9.109375" style="370"/>
    <col min="2561" max="2561" width="8.109375" style="370" customWidth="1"/>
    <col min="2562" max="2562" width="41" style="370" customWidth="1"/>
    <col min="2563" max="2565" width="32.88671875" style="370" customWidth="1"/>
    <col min="2566" max="2816" width="9.109375" style="370"/>
    <col min="2817" max="2817" width="8.109375" style="370" customWidth="1"/>
    <col min="2818" max="2818" width="41" style="370" customWidth="1"/>
    <col min="2819" max="2821" width="32.88671875" style="370" customWidth="1"/>
    <col min="2822" max="3072" width="9.109375" style="370"/>
    <col min="3073" max="3073" width="8.109375" style="370" customWidth="1"/>
    <col min="3074" max="3074" width="41" style="370" customWidth="1"/>
    <col min="3075" max="3077" width="32.88671875" style="370" customWidth="1"/>
    <col min="3078" max="3328" width="9.109375" style="370"/>
    <col min="3329" max="3329" width="8.109375" style="370" customWidth="1"/>
    <col min="3330" max="3330" width="41" style="370" customWidth="1"/>
    <col min="3331" max="3333" width="32.88671875" style="370" customWidth="1"/>
    <col min="3334" max="3584" width="9.109375" style="370"/>
    <col min="3585" max="3585" width="8.109375" style="370" customWidth="1"/>
    <col min="3586" max="3586" width="41" style="370" customWidth="1"/>
    <col min="3587" max="3589" width="32.88671875" style="370" customWidth="1"/>
    <col min="3590" max="3840" width="9.109375" style="370"/>
    <col min="3841" max="3841" width="8.109375" style="370" customWidth="1"/>
    <col min="3842" max="3842" width="41" style="370" customWidth="1"/>
    <col min="3843" max="3845" width="32.88671875" style="370" customWidth="1"/>
    <col min="3846" max="4096" width="9.109375" style="370"/>
    <col min="4097" max="4097" width="8.109375" style="370" customWidth="1"/>
    <col min="4098" max="4098" width="41" style="370" customWidth="1"/>
    <col min="4099" max="4101" width="32.88671875" style="370" customWidth="1"/>
    <col min="4102" max="4352" width="9.109375" style="370"/>
    <col min="4353" max="4353" width="8.109375" style="370" customWidth="1"/>
    <col min="4354" max="4354" width="41" style="370" customWidth="1"/>
    <col min="4355" max="4357" width="32.88671875" style="370" customWidth="1"/>
    <col min="4358" max="4608" width="9.109375" style="370"/>
    <col min="4609" max="4609" width="8.109375" style="370" customWidth="1"/>
    <col min="4610" max="4610" width="41" style="370" customWidth="1"/>
    <col min="4611" max="4613" width="32.88671875" style="370" customWidth="1"/>
    <col min="4614" max="4864" width="9.109375" style="370"/>
    <col min="4865" max="4865" width="8.109375" style="370" customWidth="1"/>
    <col min="4866" max="4866" width="41" style="370" customWidth="1"/>
    <col min="4867" max="4869" width="32.88671875" style="370" customWidth="1"/>
    <col min="4870" max="5120" width="9.109375" style="370"/>
    <col min="5121" max="5121" width="8.109375" style="370" customWidth="1"/>
    <col min="5122" max="5122" width="41" style="370" customWidth="1"/>
    <col min="5123" max="5125" width="32.88671875" style="370" customWidth="1"/>
    <col min="5126" max="5376" width="9.109375" style="370"/>
    <col min="5377" max="5377" width="8.109375" style="370" customWidth="1"/>
    <col min="5378" max="5378" width="41" style="370" customWidth="1"/>
    <col min="5379" max="5381" width="32.88671875" style="370" customWidth="1"/>
    <col min="5382" max="5632" width="9.109375" style="370"/>
    <col min="5633" max="5633" width="8.109375" style="370" customWidth="1"/>
    <col min="5634" max="5634" width="41" style="370" customWidth="1"/>
    <col min="5635" max="5637" width="32.88671875" style="370" customWidth="1"/>
    <col min="5638" max="5888" width="9.109375" style="370"/>
    <col min="5889" max="5889" width="8.109375" style="370" customWidth="1"/>
    <col min="5890" max="5890" width="41" style="370" customWidth="1"/>
    <col min="5891" max="5893" width="32.88671875" style="370" customWidth="1"/>
    <col min="5894" max="6144" width="9.109375" style="370"/>
    <col min="6145" max="6145" width="8.109375" style="370" customWidth="1"/>
    <col min="6146" max="6146" width="41" style="370" customWidth="1"/>
    <col min="6147" max="6149" width="32.88671875" style="370" customWidth="1"/>
    <col min="6150" max="6400" width="9.109375" style="370"/>
    <col min="6401" max="6401" width="8.109375" style="370" customWidth="1"/>
    <col min="6402" max="6402" width="41" style="370" customWidth="1"/>
    <col min="6403" max="6405" width="32.88671875" style="370" customWidth="1"/>
    <col min="6406" max="6656" width="9.109375" style="370"/>
    <col min="6657" max="6657" width="8.109375" style="370" customWidth="1"/>
    <col min="6658" max="6658" width="41" style="370" customWidth="1"/>
    <col min="6659" max="6661" width="32.88671875" style="370" customWidth="1"/>
    <col min="6662" max="6912" width="9.109375" style="370"/>
    <col min="6913" max="6913" width="8.109375" style="370" customWidth="1"/>
    <col min="6914" max="6914" width="41" style="370" customWidth="1"/>
    <col min="6915" max="6917" width="32.88671875" style="370" customWidth="1"/>
    <col min="6918" max="7168" width="9.109375" style="370"/>
    <col min="7169" max="7169" width="8.109375" style="370" customWidth="1"/>
    <col min="7170" max="7170" width="41" style="370" customWidth="1"/>
    <col min="7171" max="7173" width="32.88671875" style="370" customWidth="1"/>
    <col min="7174" max="7424" width="9.109375" style="370"/>
    <col min="7425" max="7425" width="8.109375" style="370" customWidth="1"/>
    <col min="7426" max="7426" width="41" style="370" customWidth="1"/>
    <col min="7427" max="7429" width="32.88671875" style="370" customWidth="1"/>
    <col min="7430" max="7680" width="9.109375" style="370"/>
    <col min="7681" max="7681" width="8.109375" style="370" customWidth="1"/>
    <col min="7682" max="7682" width="41" style="370" customWidth="1"/>
    <col min="7683" max="7685" width="32.88671875" style="370" customWidth="1"/>
    <col min="7686" max="7936" width="9.109375" style="370"/>
    <col min="7937" max="7937" width="8.109375" style="370" customWidth="1"/>
    <col min="7938" max="7938" width="41" style="370" customWidth="1"/>
    <col min="7939" max="7941" width="32.88671875" style="370" customWidth="1"/>
    <col min="7942" max="8192" width="9.109375" style="370"/>
    <col min="8193" max="8193" width="8.109375" style="370" customWidth="1"/>
    <col min="8194" max="8194" width="41" style="370" customWidth="1"/>
    <col min="8195" max="8197" width="32.88671875" style="370" customWidth="1"/>
    <col min="8198" max="8448" width="9.109375" style="370"/>
    <col min="8449" max="8449" width="8.109375" style="370" customWidth="1"/>
    <col min="8450" max="8450" width="41" style="370" customWidth="1"/>
    <col min="8451" max="8453" width="32.88671875" style="370" customWidth="1"/>
    <col min="8454" max="8704" width="9.109375" style="370"/>
    <col min="8705" max="8705" width="8.109375" style="370" customWidth="1"/>
    <col min="8706" max="8706" width="41" style="370" customWidth="1"/>
    <col min="8707" max="8709" width="32.88671875" style="370" customWidth="1"/>
    <col min="8710" max="8960" width="9.109375" style="370"/>
    <col min="8961" max="8961" width="8.109375" style="370" customWidth="1"/>
    <col min="8962" max="8962" width="41" style="370" customWidth="1"/>
    <col min="8963" max="8965" width="32.88671875" style="370" customWidth="1"/>
    <col min="8966" max="9216" width="9.109375" style="370"/>
    <col min="9217" max="9217" width="8.109375" style="370" customWidth="1"/>
    <col min="9218" max="9218" width="41" style="370" customWidth="1"/>
    <col min="9219" max="9221" width="32.88671875" style="370" customWidth="1"/>
    <col min="9222" max="9472" width="9.109375" style="370"/>
    <col min="9473" max="9473" width="8.109375" style="370" customWidth="1"/>
    <col min="9474" max="9474" width="41" style="370" customWidth="1"/>
    <col min="9475" max="9477" width="32.88671875" style="370" customWidth="1"/>
    <col min="9478" max="9728" width="9.109375" style="370"/>
    <col min="9729" max="9729" width="8.109375" style="370" customWidth="1"/>
    <col min="9730" max="9730" width="41" style="370" customWidth="1"/>
    <col min="9731" max="9733" width="32.88671875" style="370" customWidth="1"/>
    <col min="9734" max="9984" width="9.109375" style="370"/>
    <col min="9985" max="9985" width="8.109375" style="370" customWidth="1"/>
    <col min="9986" max="9986" width="41" style="370" customWidth="1"/>
    <col min="9987" max="9989" width="32.88671875" style="370" customWidth="1"/>
    <col min="9990" max="10240" width="9.109375" style="370"/>
    <col min="10241" max="10241" width="8.109375" style="370" customWidth="1"/>
    <col min="10242" max="10242" width="41" style="370" customWidth="1"/>
    <col min="10243" max="10245" width="32.88671875" style="370" customWidth="1"/>
    <col min="10246" max="10496" width="9.109375" style="370"/>
    <col min="10497" max="10497" width="8.109375" style="370" customWidth="1"/>
    <col min="10498" max="10498" width="41" style="370" customWidth="1"/>
    <col min="10499" max="10501" width="32.88671875" style="370" customWidth="1"/>
    <col min="10502" max="10752" width="9.109375" style="370"/>
    <col min="10753" max="10753" width="8.109375" style="370" customWidth="1"/>
    <col min="10754" max="10754" width="41" style="370" customWidth="1"/>
    <col min="10755" max="10757" width="32.88671875" style="370" customWidth="1"/>
    <col min="10758" max="11008" width="9.109375" style="370"/>
    <col min="11009" max="11009" width="8.109375" style="370" customWidth="1"/>
    <col min="11010" max="11010" width="41" style="370" customWidth="1"/>
    <col min="11011" max="11013" width="32.88671875" style="370" customWidth="1"/>
    <col min="11014" max="11264" width="9.109375" style="370"/>
    <col min="11265" max="11265" width="8.109375" style="370" customWidth="1"/>
    <col min="11266" max="11266" width="41" style="370" customWidth="1"/>
    <col min="11267" max="11269" width="32.88671875" style="370" customWidth="1"/>
    <col min="11270" max="11520" width="9.109375" style="370"/>
    <col min="11521" max="11521" width="8.109375" style="370" customWidth="1"/>
    <col min="11522" max="11522" width="41" style="370" customWidth="1"/>
    <col min="11523" max="11525" width="32.88671875" style="370" customWidth="1"/>
    <col min="11526" max="11776" width="9.109375" style="370"/>
    <col min="11777" max="11777" width="8.109375" style="370" customWidth="1"/>
    <col min="11778" max="11778" width="41" style="370" customWidth="1"/>
    <col min="11779" max="11781" width="32.88671875" style="370" customWidth="1"/>
    <col min="11782" max="12032" width="9.109375" style="370"/>
    <col min="12033" max="12033" width="8.109375" style="370" customWidth="1"/>
    <col min="12034" max="12034" width="41" style="370" customWidth="1"/>
    <col min="12035" max="12037" width="32.88671875" style="370" customWidth="1"/>
    <col min="12038" max="12288" width="9.109375" style="370"/>
    <col min="12289" max="12289" width="8.109375" style="370" customWidth="1"/>
    <col min="12290" max="12290" width="41" style="370" customWidth="1"/>
    <col min="12291" max="12293" width="32.88671875" style="370" customWidth="1"/>
    <col min="12294" max="12544" width="9.109375" style="370"/>
    <col min="12545" max="12545" width="8.109375" style="370" customWidth="1"/>
    <col min="12546" max="12546" width="41" style="370" customWidth="1"/>
    <col min="12547" max="12549" width="32.88671875" style="370" customWidth="1"/>
    <col min="12550" max="12800" width="9.109375" style="370"/>
    <col min="12801" max="12801" width="8.109375" style="370" customWidth="1"/>
    <col min="12802" max="12802" width="41" style="370" customWidth="1"/>
    <col min="12803" max="12805" width="32.88671875" style="370" customWidth="1"/>
    <col min="12806" max="13056" width="9.109375" style="370"/>
    <col min="13057" max="13057" width="8.109375" style="370" customWidth="1"/>
    <col min="13058" max="13058" width="41" style="370" customWidth="1"/>
    <col min="13059" max="13061" width="32.88671875" style="370" customWidth="1"/>
    <col min="13062" max="13312" width="9.109375" style="370"/>
    <col min="13313" max="13313" width="8.109375" style="370" customWidth="1"/>
    <col min="13314" max="13314" width="41" style="370" customWidth="1"/>
    <col min="13315" max="13317" width="32.88671875" style="370" customWidth="1"/>
    <col min="13318" max="13568" width="9.109375" style="370"/>
    <col min="13569" max="13569" width="8.109375" style="370" customWidth="1"/>
    <col min="13570" max="13570" width="41" style="370" customWidth="1"/>
    <col min="13571" max="13573" width="32.88671875" style="370" customWidth="1"/>
    <col min="13574" max="13824" width="9.109375" style="370"/>
    <col min="13825" max="13825" width="8.109375" style="370" customWidth="1"/>
    <col min="13826" max="13826" width="41" style="370" customWidth="1"/>
    <col min="13827" max="13829" width="32.88671875" style="370" customWidth="1"/>
    <col min="13830" max="14080" width="9.109375" style="370"/>
    <col min="14081" max="14081" width="8.109375" style="370" customWidth="1"/>
    <col min="14082" max="14082" width="41" style="370" customWidth="1"/>
    <col min="14083" max="14085" width="32.88671875" style="370" customWidth="1"/>
    <col min="14086" max="14336" width="9.109375" style="370"/>
    <col min="14337" max="14337" width="8.109375" style="370" customWidth="1"/>
    <col min="14338" max="14338" width="41" style="370" customWidth="1"/>
    <col min="14339" max="14341" width="32.88671875" style="370" customWidth="1"/>
    <col min="14342" max="14592" width="9.109375" style="370"/>
    <col min="14593" max="14593" width="8.109375" style="370" customWidth="1"/>
    <col min="14594" max="14594" width="41" style="370" customWidth="1"/>
    <col min="14595" max="14597" width="32.88671875" style="370" customWidth="1"/>
    <col min="14598" max="14848" width="9.109375" style="370"/>
    <col min="14849" max="14849" width="8.109375" style="370" customWidth="1"/>
    <col min="14850" max="14850" width="41" style="370" customWidth="1"/>
    <col min="14851" max="14853" width="32.88671875" style="370" customWidth="1"/>
    <col min="14854" max="15104" width="9.109375" style="370"/>
    <col min="15105" max="15105" width="8.109375" style="370" customWidth="1"/>
    <col min="15106" max="15106" width="41" style="370" customWidth="1"/>
    <col min="15107" max="15109" width="32.88671875" style="370" customWidth="1"/>
    <col min="15110" max="15360" width="9.109375" style="370"/>
    <col min="15361" max="15361" width="8.109375" style="370" customWidth="1"/>
    <col min="15362" max="15362" width="41" style="370" customWidth="1"/>
    <col min="15363" max="15365" width="32.88671875" style="370" customWidth="1"/>
    <col min="15366" max="15616" width="9.109375" style="370"/>
    <col min="15617" max="15617" width="8.109375" style="370" customWidth="1"/>
    <col min="15618" max="15618" width="41" style="370" customWidth="1"/>
    <col min="15619" max="15621" width="32.88671875" style="370" customWidth="1"/>
    <col min="15622" max="15872" width="9.109375" style="370"/>
    <col min="15873" max="15873" width="8.109375" style="370" customWidth="1"/>
    <col min="15874" max="15874" width="41" style="370" customWidth="1"/>
    <col min="15875" max="15877" width="32.88671875" style="370" customWidth="1"/>
    <col min="15878" max="16128" width="9.109375" style="370"/>
    <col min="16129" max="16129" width="8.109375" style="370" customWidth="1"/>
    <col min="16130" max="16130" width="41" style="370" customWidth="1"/>
    <col min="16131" max="16133" width="32.88671875" style="370" customWidth="1"/>
    <col min="16134" max="16384" width="9.109375" style="370"/>
  </cols>
  <sheetData>
    <row r="1" spans="1:5" ht="13.8" x14ac:dyDescent="0.25">
      <c r="E1" s="321" t="s">
        <v>1950</v>
      </c>
    </row>
    <row r="3" spans="1:5" s="377" customFormat="1" ht="15" x14ac:dyDescent="0.25">
      <c r="A3" s="586" t="s">
        <v>1788</v>
      </c>
      <c r="B3" s="588"/>
      <c r="C3" s="588"/>
      <c r="D3" s="588"/>
      <c r="E3" s="588"/>
    </row>
    <row r="4" spans="1:5" s="377" customFormat="1" ht="15" x14ac:dyDescent="0.25">
      <c r="A4" s="381" t="s">
        <v>799</v>
      </c>
      <c r="B4" s="381" t="s">
        <v>455</v>
      </c>
      <c r="C4" s="381" t="s">
        <v>800</v>
      </c>
      <c r="D4" s="381" t="s">
        <v>801</v>
      </c>
      <c r="E4" s="381" t="s">
        <v>802</v>
      </c>
    </row>
    <row r="5" spans="1:5" s="377" customFormat="1" ht="15" x14ac:dyDescent="0.25">
      <c r="A5" s="381">
        <v>1</v>
      </c>
      <c r="B5" s="381">
        <v>2</v>
      </c>
      <c r="C5" s="381">
        <v>3</v>
      </c>
      <c r="D5" s="381">
        <v>4</v>
      </c>
      <c r="E5" s="381">
        <v>5</v>
      </c>
    </row>
    <row r="6" spans="1:5" x14ac:dyDescent="0.25">
      <c r="A6" s="382" t="s">
        <v>803</v>
      </c>
      <c r="B6" s="383" t="s">
        <v>1744</v>
      </c>
      <c r="C6" s="384">
        <v>774087840</v>
      </c>
      <c r="D6" s="384">
        <v>0</v>
      </c>
      <c r="E6" s="384">
        <v>774087840</v>
      </c>
    </row>
    <row r="7" spans="1:5" ht="26.4" x14ac:dyDescent="0.25">
      <c r="A7" s="382" t="s">
        <v>805</v>
      </c>
      <c r="B7" s="383" t="s">
        <v>1745</v>
      </c>
      <c r="C7" s="384">
        <v>172654511</v>
      </c>
      <c r="D7" s="384">
        <v>0</v>
      </c>
      <c r="E7" s="384">
        <v>172654511</v>
      </c>
    </row>
    <row r="8" spans="1:5" ht="26.4" x14ac:dyDescent="0.25">
      <c r="A8" s="382" t="s">
        <v>807</v>
      </c>
      <c r="B8" s="383" t="s">
        <v>1746</v>
      </c>
      <c r="C8" s="384">
        <v>88613327</v>
      </c>
      <c r="D8" s="384">
        <v>0</v>
      </c>
      <c r="E8" s="384">
        <v>88613327</v>
      </c>
    </row>
    <row r="9" spans="1:5" ht="26.4" x14ac:dyDescent="0.25">
      <c r="A9" s="388" t="s">
        <v>809</v>
      </c>
      <c r="B9" s="389" t="s">
        <v>1747</v>
      </c>
      <c r="C9" s="390">
        <v>1035355678</v>
      </c>
      <c r="D9" s="390">
        <v>0</v>
      </c>
      <c r="E9" s="390">
        <v>1035355678</v>
      </c>
    </row>
    <row r="10" spans="1:5" x14ac:dyDescent="0.25">
      <c r="A10" s="382" t="s">
        <v>811</v>
      </c>
      <c r="B10" s="383" t="s">
        <v>1748</v>
      </c>
      <c r="C10" s="384">
        <v>0</v>
      </c>
      <c r="D10" s="384">
        <v>0</v>
      </c>
      <c r="E10" s="384">
        <v>0</v>
      </c>
    </row>
    <row r="11" spans="1:5" x14ac:dyDescent="0.25">
      <c r="A11" s="382" t="s">
        <v>813</v>
      </c>
      <c r="B11" s="383" t="s">
        <v>1749</v>
      </c>
      <c r="C11" s="384">
        <v>0</v>
      </c>
      <c r="D11" s="384">
        <v>0</v>
      </c>
      <c r="E11" s="384">
        <v>0</v>
      </c>
    </row>
    <row r="12" spans="1:5" ht="26.4" x14ac:dyDescent="0.25">
      <c r="A12" s="388" t="s">
        <v>815</v>
      </c>
      <c r="B12" s="389" t="s">
        <v>1750</v>
      </c>
      <c r="C12" s="390">
        <v>0</v>
      </c>
      <c r="D12" s="390">
        <v>0</v>
      </c>
      <c r="E12" s="390">
        <v>0</v>
      </c>
    </row>
    <row r="13" spans="1:5" ht="26.4" x14ac:dyDescent="0.25">
      <c r="A13" s="382" t="s">
        <v>817</v>
      </c>
      <c r="B13" s="383" t="s">
        <v>1751</v>
      </c>
      <c r="C13" s="384">
        <v>2059340292</v>
      </c>
      <c r="D13" s="384">
        <v>-885456117</v>
      </c>
      <c r="E13" s="384">
        <v>1173884175</v>
      </c>
    </row>
    <row r="14" spans="1:5" ht="26.4" x14ac:dyDescent="0.25">
      <c r="A14" s="382" t="s">
        <v>819</v>
      </c>
      <c r="B14" s="383" t="s">
        <v>1752</v>
      </c>
      <c r="C14" s="384">
        <v>436704983</v>
      </c>
      <c r="D14" s="384">
        <v>0</v>
      </c>
      <c r="E14" s="384">
        <v>436704983</v>
      </c>
    </row>
    <row r="15" spans="1:5" ht="26.4" x14ac:dyDescent="0.25">
      <c r="A15" s="382" t="s">
        <v>821</v>
      </c>
      <c r="B15" s="383" t="s">
        <v>1753</v>
      </c>
      <c r="C15" s="384">
        <v>6794288</v>
      </c>
      <c r="D15" s="384">
        <v>0</v>
      </c>
      <c r="E15" s="384">
        <v>6794288</v>
      </c>
    </row>
    <row r="16" spans="1:5" ht="26.4" x14ac:dyDescent="0.25">
      <c r="A16" s="382" t="s">
        <v>823</v>
      </c>
      <c r="B16" s="383" t="s">
        <v>1754</v>
      </c>
      <c r="C16" s="384">
        <v>2609961085</v>
      </c>
      <c r="D16" s="384">
        <v>0</v>
      </c>
      <c r="E16" s="384">
        <v>2609961085</v>
      </c>
    </row>
    <row r="17" spans="1:5" ht="26.4" x14ac:dyDescent="0.25">
      <c r="A17" s="388" t="s">
        <v>825</v>
      </c>
      <c r="B17" s="389" t="s">
        <v>1755</v>
      </c>
      <c r="C17" s="390">
        <v>5112800648</v>
      </c>
      <c r="D17" s="390">
        <v>-885456117</v>
      </c>
      <c r="E17" s="390">
        <v>4227344531</v>
      </c>
    </row>
    <row r="18" spans="1:5" x14ac:dyDescent="0.25">
      <c r="A18" s="382" t="s">
        <v>827</v>
      </c>
      <c r="B18" s="383" t="s">
        <v>1756</v>
      </c>
      <c r="C18" s="384">
        <v>151246424</v>
      </c>
      <c r="D18" s="384">
        <v>0</v>
      </c>
      <c r="E18" s="384">
        <v>151246424</v>
      </c>
    </row>
    <row r="19" spans="1:5" x14ac:dyDescent="0.25">
      <c r="A19" s="382" t="s">
        <v>829</v>
      </c>
      <c r="B19" s="383" t="s">
        <v>1757</v>
      </c>
      <c r="C19" s="384">
        <v>527221154</v>
      </c>
      <c r="D19" s="384">
        <v>0</v>
      </c>
      <c r="E19" s="384">
        <v>527221154</v>
      </c>
    </row>
    <row r="20" spans="1:5" x14ac:dyDescent="0.25">
      <c r="A20" s="382" t="s">
        <v>831</v>
      </c>
      <c r="B20" s="383" t="s">
        <v>1758</v>
      </c>
      <c r="C20" s="384">
        <v>0</v>
      </c>
      <c r="D20" s="384">
        <v>0</v>
      </c>
      <c r="E20" s="384">
        <v>0</v>
      </c>
    </row>
    <row r="21" spans="1:5" x14ac:dyDescent="0.25">
      <c r="A21" s="382" t="s">
        <v>833</v>
      </c>
      <c r="B21" s="383" t="s">
        <v>1759</v>
      </c>
      <c r="C21" s="384">
        <v>24180698</v>
      </c>
      <c r="D21" s="384">
        <v>0</v>
      </c>
      <c r="E21" s="384">
        <v>24180698</v>
      </c>
    </row>
    <row r="22" spans="1:5" x14ac:dyDescent="0.25">
      <c r="A22" s="388" t="s">
        <v>835</v>
      </c>
      <c r="B22" s="389" t="s">
        <v>1760</v>
      </c>
      <c r="C22" s="390">
        <v>702648276</v>
      </c>
      <c r="D22" s="390">
        <v>0</v>
      </c>
      <c r="E22" s="390">
        <v>702648276</v>
      </c>
    </row>
    <row r="23" spans="1:5" x14ac:dyDescent="0.25">
      <c r="A23" s="382" t="s">
        <v>837</v>
      </c>
      <c r="B23" s="383" t="s">
        <v>1761</v>
      </c>
      <c r="C23" s="384">
        <v>615452209</v>
      </c>
      <c r="D23" s="384">
        <v>0</v>
      </c>
      <c r="E23" s="384">
        <v>615452209</v>
      </c>
    </row>
    <row r="24" spans="1:5" x14ac:dyDescent="0.25">
      <c r="A24" s="382" t="s">
        <v>839</v>
      </c>
      <c r="B24" s="383" t="s">
        <v>1762</v>
      </c>
      <c r="C24" s="384">
        <v>131418834</v>
      </c>
      <c r="D24" s="384">
        <v>0</v>
      </c>
      <c r="E24" s="384">
        <v>131418834</v>
      </c>
    </row>
    <row r="25" spans="1:5" x14ac:dyDescent="0.25">
      <c r="A25" s="382" t="s">
        <v>841</v>
      </c>
      <c r="B25" s="383" t="s">
        <v>1763</v>
      </c>
      <c r="C25" s="384">
        <v>145690471</v>
      </c>
      <c r="D25" s="384">
        <v>0</v>
      </c>
      <c r="E25" s="384">
        <v>145690471</v>
      </c>
    </row>
    <row r="26" spans="1:5" x14ac:dyDescent="0.25">
      <c r="A26" s="388" t="s">
        <v>843</v>
      </c>
      <c r="B26" s="389" t="s">
        <v>1764</v>
      </c>
      <c r="C26" s="390">
        <v>892561514</v>
      </c>
      <c r="D26" s="390">
        <v>0</v>
      </c>
      <c r="E26" s="390">
        <v>892561514</v>
      </c>
    </row>
    <row r="27" spans="1:5" x14ac:dyDescent="0.25">
      <c r="A27" s="388" t="s">
        <v>845</v>
      </c>
      <c r="B27" s="389" t="s">
        <v>1765</v>
      </c>
      <c r="C27" s="390">
        <v>393585330</v>
      </c>
      <c r="D27" s="390">
        <v>0</v>
      </c>
      <c r="E27" s="390">
        <v>393585330</v>
      </c>
    </row>
    <row r="28" spans="1:5" x14ac:dyDescent="0.25">
      <c r="A28" s="388" t="s">
        <v>847</v>
      </c>
      <c r="B28" s="389" t="s">
        <v>1766</v>
      </c>
      <c r="C28" s="390">
        <v>1840020905</v>
      </c>
      <c r="D28" s="390">
        <v>-885456117</v>
      </c>
      <c r="E28" s="390">
        <v>954564788</v>
      </c>
    </row>
    <row r="29" spans="1:5" ht="26.4" x14ac:dyDescent="0.25">
      <c r="A29" s="388" t="s">
        <v>849</v>
      </c>
      <c r="B29" s="389" t="s">
        <v>1767</v>
      </c>
      <c r="C29" s="390">
        <v>2319340301</v>
      </c>
      <c r="D29" s="390">
        <v>0</v>
      </c>
      <c r="E29" s="390">
        <v>2319340301</v>
      </c>
    </row>
    <row r="30" spans="1:5" x14ac:dyDescent="0.25">
      <c r="A30" s="382" t="s">
        <v>851</v>
      </c>
      <c r="B30" s="383" t="s">
        <v>1768</v>
      </c>
      <c r="C30" s="384">
        <v>0</v>
      </c>
      <c r="D30" s="384">
        <v>0</v>
      </c>
      <c r="E30" s="384">
        <v>0</v>
      </c>
    </row>
    <row r="31" spans="1:5" ht="39.6" x14ac:dyDescent="0.25">
      <c r="A31" s="382" t="s">
        <v>853</v>
      </c>
      <c r="B31" s="383" t="s">
        <v>1769</v>
      </c>
      <c r="C31" s="384">
        <v>0</v>
      </c>
      <c r="D31" s="384">
        <v>0</v>
      </c>
      <c r="E31" s="384">
        <v>0</v>
      </c>
    </row>
    <row r="32" spans="1:5" ht="39.6" x14ac:dyDescent="0.25">
      <c r="A32" s="382" t="s">
        <v>855</v>
      </c>
      <c r="B32" s="383" t="s">
        <v>1770</v>
      </c>
      <c r="C32" s="384">
        <v>0</v>
      </c>
      <c r="D32" s="384">
        <v>0</v>
      </c>
      <c r="E32" s="384">
        <v>0</v>
      </c>
    </row>
    <row r="33" spans="1:5" ht="26.4" x14ac:dyDescent="0.25">
      <c r="A33" s="382" t="s">
        <v>857</v>
      </c>
      <c r="B33" s="383" t="s">
        <v>1771</v>
      </c>
      <c r="C33" s="384">
        <v>8795278</v>
      </c>
      <c r="D33" s="384">
        <v>0</v>
      </c>
      <c r="E33" s="384">
        <v>8795278</v>
      </c>
    </row>
    <row r="34" spans="1:5" ht="26.4" x14ac:dyDescent="0.25">
      <c r="A34" s="382" t="s">
        <v>859</v>
      </c>
      <c r="B34" s="383" t="s">
        <v>1772</v>
      </c>
      <c r="C34" s="384">
        <v>35</v>
      </c>
      <c r="D34" s="384">
        <v>0</v>
      </c>
      <c r="E34" s="384">
        <v>35</v>
      </c>
    </row>
    <row r="35" spans="1:5" ht="39.6" x14ac:dyDescent="0.25">
      <c r="A35" s="382" t="s">
        <v>861</v>
      </c>
      <c r="B35" s="383" t="s">
        <v>1773</v>
      </c>
      <c r="C35" s="384">
        <v>0</v>
      </c>
      <c r="D35" s="384">
        <v>0</v>
      </c>
      <c r="E35" s="384">
        <v>0</v>
      </c>
    </row>
    <row r="36" spans="1:5" ht="52.8" x14ac:dyDescent="0.25">
      <c r="A36" s="382" t="s">
        <v>863</v>
      </c>
      <c r="B36" s="383" t="s">
        <v>1774</v>
      </c>
      <c r="C36" s="384">
        <v>35</v>
      </c>
      <c r="D36" s="384">
        <v>0</v>
      </c>
      <c r="E36" s="384">
        <v>35</v>
      </c>
    </row>
    <row r="37" spans="1:5" ht="26.4" x14ac:dyDescent="0.25">
      <c r="A37" s="388" t="s">
        <v>865</v>
      </c>
      <c r="B37" s="389" t="s">
        <v>1775</v>
      </c>
      <c r="C37" s="390">
        <v>8795313</v>
      </c>
      <c r="D37" s="390">
        <v>0</v>
      </c>
      <c r="E37" s="390">
        <v>8795313</v>
      </c>
    </row>
    <row r="38" spans="1:5" ht="26.4" x14ac:dyDescent="0.25">
      <c r="A38" s="382" t="s">
        <v>867</v>
      </c>
      <c r="B38" s="383" t="s">
        <v>1776</v>
      </c>
      <c r="C38" s="384">
        <v>11414100</v>
      </c>
      <c r="D38" s="384">
        <v>0</v>
      </c>
      <c r="E38" s="384">
        <v>11414100</v>
      </c>
    </row>
    <row r="39" spans="1:5" ht="39.6" x14ac:dyDescent="0.25">
      <c r="A39" s="382" t="s">
        <v>869</v>
      </c>
      <c r="B39" s="383" t="s">
        <v>1777</v>
      </c>
      <c r="C39" s="384">
        <v>0</v>
      </c>
      <c r="D39" s="384">
        <v>0</v>
      </c>
      <c r="E39" s="384">
        <v>0</v>
      </c>
    </row>
    <row r="40" spans="1:5" ht="26.4" x14ac:dyDescent="0.25">
      <c r="A40" s="382" t="s">
        <v>871</v>
      </c>
      <c r="B40" s="383" t="s">
        <v>1778</v>
      </c>
      <c r="C40" s="384">
        <v>2979890</v>
      </c>
      <c r="D40" s="384">
        <v>0</v>
      </c>
      <c r="E40" s="384">
        <v>2979890</v>
      </c>
    </row>
    <row r="41" spans="1:5" ht="26.4" x14ac:dyDescent="0.25">
      <c r="A41" s="382" t="s">
        <v>873</v>
      </c>
      <c r="B41" s="383" t="s">
        <v>1779</v>
      </c>
      <c r="C41" s="384">
        <v>21455000</v>
      </c>
      <c r="D41" s="384">
        <v>0</v>
      </c>
      <c r="E41" s="384">
        <v>21455000</v>
      </c>
    </row>
    <row r="42" spans="1:5" x14ac:dyDescent="0.25">
      <c r="A42" s="382" t="s">
        <v>875</v>
      </c>
      <c r="B42" s="383" t="s">
        <v>1780</v>
      </c>
      <c r="C42" s="384">
        <v>0</v>
      </c>
      <c r="D42" s="384">
        <v>0</v>
      </c>
      <c r="E42" s="384">
        <v>0</v>
      </c>
    </row>
    <row r="43" spans="1:5" ht="26.4" x14ac:dyDescent="0.25">
      <c r="A43" s="382" t="s">
        <v>877</v>
      </c>
      <c r="B43" s="383" t="s">
        <v>1781</v>
      </c>
      <c r="C43" s="384">
        <v>0</v>
      </c>
      <c r="D43" s="384">
        <v>0</v>
      </c>
      <c r="E43" s="384">
        <v>0</v>
      </c>
    </row>
    <row r="44" spans="1:5" ht="26.4" x14ac:dyDescent="0.25">
      <c r="A44" s="382" t="s">
        <v>879</v>
      </c>
      <c r="B44" s="383" t="s">
        <v>1782</v>
      </c>
      <c r="C44" s="384">
        <v>0</v>
      </c>
      <c r="D44" s="384">
        <v>0</v>
      </c>
      <c r="E44" s="384">
        <v>0</v>
      </c>
    </row>
    <row r="45" spans="1:5" ht="39.6" x14ac:dyDescent="0.25">
      <c r="A45" s="382" t="s">
        <v>881</v>
      </c>
      <c r="B45" s="383" t="s">
        <v>1783</v>
      </c>
      <c r="C45" s="384">
        <v>0</v>
      </c>
      <c r="D45" s="384">
        <v>0</v>
      </c>
      <c r="E45" s="384">
        <v>0</v>
      </c>
    </row>
    <row r="46" spans="1:5" ht="52.8" x14ac:dyDescent="0.25">
      <c r="A46" s="382" t="s">
        <v>883</v>
      </c>
      <c r="B46" s="383" t="s">
        <v>1784</v>
      </c>
      <c r="C46" s="384">
        <v>0</v>
      </c>
      <c r="D46" s="384">
        <v>0</v>
      </c>
      <c r="E46" s="384">
        <v>0</v>
      </c>
    </row>
    <row r="47" spans="1:5" ht="26.4" x14ac:dyDescent="0.25">
      <c r="A47" s="388" t="s">
        <v>885</v>
      </c>
      <c r="B47" s="389" t="s">
        <v>1785</v>
      </c>
      <c r="C47" s="390">
        <v>35848990</v>
      </c>
      <c r="D47" s="390">
        <v>0</v>
      </c>
      <c r="E47" s="390">
        <v>35848990</v>
      </c>
    </row>
    <row r="48" spans="1:5" ht="26.4" x14ac:dyDescent="0.25">
      <c r="A48" s="388" t="s">
        <v>887</v>
      </c>
      <c r="B48" s="389" t="s">
        <v>1786</v>
      </c>
      <c r="C48" s="390">
        <v>-27053677</v>
      </c>
      <c r="D48" s="390">
        <v>0</v>
      </c>
      <c r="E48" s="390">
        <v>-27053677</v>
      </c>
    </row>
    <row r="49" spans="1:5" x14ac:dyDescent="0.25">
      <c r="A49" s="388" t="s">
        <v>889</v>
      </c>
      <c r="B49" s="389" t="s">
        <v>1787</v>
      </c>
      <c r="C49" s="390">
        <v>2292286624</v>
      </c>
      <c r="D49" s="390">
        <v>0</v>
      </c>
      <c r="E49" s="390">
        <v>2292286624</v>
      </c>
    </row>
  </sheetData>
  <mergeCells count="1">
    <mergeCell ref="A3:E3"/>
  </mergeCells>
  <pageMargins left="0.75" right="0.75" top="1" bottom="1" header="0.5" footer="0.5"/>
  <pageSetup scale="56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35"/>
  <sheetViews>
    <sheetView view="pageBreakPreview" zoomScale="110" zoomScaleNormal="100" zoomScaleSheetLayoutView="110" workbookViewId="0">
      <selection activeCell="A2" sqref="A2:M2"/>
    </sheetView>
  </sheetViews>
  <sheetFormatPr defaultRowHeight="13.2" x14ac:dyDescent="0.25"/>
  <cols>
    <col min="1" max="1" width="40" style="122" customWidth="1"/>
    <col min="2" max="3" width="8.5546875" style="122" bestFit="1" customWidth="1"/>
    <col min="4" max="4" width="10.44140625" style="122" customWidth="1"/>
    <col min="5" max="6" width="10.44140625" style="119" customWidth="1"/>
    <col min="7" max="7" width="4.6640625" style="122" customWidth="1"/>
    <col min="8" max="8" width="32.44140625" style="122" customWidth="1"/>
    <col min="9" max="10" width="8.5546875" style="122" bestFit="1" customWidth="1"/>
    <col min="11" max="11" width="10.44140625" style="122" customWidth="1"/>
    <col min="12" max="12" width="9.88671875" style="119" customWidth="1"/>
    <col min="13" max="13" width="11.109375" style="122" customWidth="1"/>
    <col min="14" max="253" width="9.109375" style="122"/>
    <col min="254" max="254" width="40" style="122" customWidth="1"/>
    <col min="255" max="255" width="12" style="122" customWidth="1"/>
    <col min="256" max="258" width="10.44140625" style="122" customWidth="1"/>
    <col min="259" max="259" width="11" style="122" customWidth="1"/>
    <col min="260" max="260" width="4.6640625" style="122" customWidth="1"/>
    <col min="261" max="261" width="32.44140625" style="122" customWidth="1"/>
    <col min="262" max="262" width="12" style="122" customWidth="1"/>
    <col min="263" max="265" width="13.5546875" style="122" customWidth="1"/>
    <col min="266" max="266" width="11" style="122" customWidth="1"/>
    <col min="267" max="509" width="9.109375" style="122"/>
    <col min="510" max="510" width="40" style="122" customWidth="1"/>
    <col min="511" max="511" width="12" style="122" customWidth="1"/>
    <col min="512" max="514" width="10.44140625" style="122" customWidth="1"/>
    <col min="515" max="515" width="11" style="122" customWidth="1"/>
    <col min="516" max="516" width="4.6640625" style="122" customWidth="1"/>
    <col min="517" max="517" width="32.44140625" style="122" customWidth="1"/>
    <col min="518" max="518" width="12" style="122" customWidth="1"/>
    <col min="519" max="521" width="13.5546875" style="122" customWidth="1"/>
    <col min="522" max="522" width="11" style="122" customWidth="1"/>
    <col min="523" max="765" width="9.109375" style="122"/>
    <col min="766" max="766" width="40" style="122" customWidth="1"/>
    <col min="767" max="767" width="12" style="122" customWidth="1"/>
    <col min="768" max="770" width="10.44140625" style="122" customWidth="1"/>
    <col min="771" max="771" width="11" style="122" customWidth="1"/>
    <col min="772" max="772" width="4.6640625" style="122" customWidth="1"/>
    <col min="773" max="773" width="32.44140625" style="122" customWidth="1"/>
    <col min="774" max="774" width="12" style="122" customWidth="1"/>
    <col min="775" max="777" width="13.5546875" style="122" customWidth="1"/>
    <col min="778" max="778" width="11" style="122" customWidth="1"/>
    <col min="779" max="1021" width="9.109375" style="122"/>
    <col min="1022" max="1022" width="40" style="122" customWidth="1"/>
    <col min="1023" max="1023" width="12" style="122" customWidth="1"/>
    <col min="1024" max="1026" width="10.44140625" style="122" customWidth="1"/>
    <col min="1027" max="1027" width="11" style="122" customWidth="1"/>
    <col min="1028" max="1028" width="4.6640625" style="122" customWidth="1"/>
    <col min="1029" max="1029" width="32.44140625" style="122" customWidth="1"/>
    <col min="1030" max="1030" width="12" style="122" customWidth="1"/>
    <col min="1031" max="1033" width="13.5546875" style="122" customWidth="1"/>
    <col min="1034" max="1034" width="11" style="122" customWidth="1"/>
    <col min="1035" max="1277" width="9.109375" style="122"/>
    <col min="1278" max="1278" width="40" style="122" customWidth="1"/>
    <col min="1279" max="1279" width="12" style="122" customWidth="1"/>
    <col min="1280" max="1282" width="10.44140625" style="122" customWidth="1"/>
    <col min="1283" max="1283" width="11" style="122" customWidth="1"/>
    <col min="1284" max="1284" width="4.6640625" style="122" customWidth="1"/>
    <col min="1285" max="1285" width="32.44140625" style="122" customWidth="1"/>
    <col min="1286" max="1286" width="12" style="122" customWidth="1"/>
    <col min="1287" max="1289" width="13.5546875" style="122" customWidth="1"/>
    <col min="1290" max="1290" width="11" style="122" customWidth="1"/>
    <col min="1291" max="1533" width="9.109375" style="122"/>
    <col min="1534" max="1534" width="40" style="122" customWidth="1"/>
    <col min="1535" max="1535" width="12" style="122" customWidth="1"/>
    <col min="1536" max="1538" width="10.44140625" style="122" customWidth="1"/>
    <col min="1539" max="1539" width="11" style="122" customWidth="1"/>
    <col min="1540" max="1540" width="4.6640625" style="122" customWidth="1"/>
    <col min="1541" max="1541" width="32.44140625" style="122" customWidth="1"/>
    <col min="1542" max="1542" width="12" style="122" customWidth="1"/>
    <col min="1543" max="1545" width="13.5546875" style="122" customWidth="1"/>
    <col min="1546" max="1546" width="11" style="122" customWidth="1"/>
    <col min="1547" max="1789" width="9.109375" style="122"/>
    <col min="1790" max="1790" width="40" style="122" customWidth="1"/>
    <col min="1791" max="1791" width="12" style="122" customWidth="1"/>
    <col min="1792" max="1794" width="10.44140625" style="122" customWidth="1"/>
    <col min="1795" max="1795" width="11" style="122" customWidth="1"/>
    <col min="1796" max="1796" width="4.6640625" style="122" customWidth="1"/>
    <col min="1797" max="1797" width="32.44140625" style="122" customWidth="1"/>
    <col min="1798" max="1798" width="12" style="122" customWidth="1"/>
    <col min="1799" max="1801" width="13.5546875" style="122" customWidth="1"/>
    <col min="1802" max="1802" width="11" style="122" customWidth="1"/>
    <col min="1803" max="2045" width="9.109375" style="122"/>
    <col min="2046" max="2046" width="40" style="122" customWidth="1"/>
    <col min="2047" max="2047" width="12" style="122" customWidth="1"/>
    <col min="2048" max="2050" width="10.44140625" style="122" customWidth="1"/>
    <col min="2051" max="2051" width="11" style="122" customWidth="1"/>
    <col min="2052" max="2052" width="4.6640625" style="122" customWidth="1"/>
    <col min="2053" max="2053" width="32.44140625" style="122" customWidth="1"/>
    <col min="2054" max="2054" width="12" style="122" customWidth="1"/>
    <col min="2055" max="2057" width="13.5546875" style="122" customWidth="1"/>
    <col min="2058" max="2058" width="11" style="122" customWidth="1"/>
    <col min="2059" max="2301" width="9.109375" style="122"/>
    <col min="2302" max="2302" width="40" style="122" customWidth="1"/>
    <col min="2303" max="2303" width="12" style="122" customWidth="1"/>
    <col min="2304" max="2306" width="10.44140625" style="122" customWidth="1"/>
    <col min="2307" max="2307" width="11" style="122" customWidth="1"/>
    <col min="2308" max="2308" width="4.6640625" style="122" customWidth="1"/>
    <col min="2309" max="2309" width="32.44140625" style="122" customWidth="1"/>
    <col min="2310" max="2310" width="12" style="122" customWidth="1"/>
    <col min="2311" max="2313" width="13.5546875" style="122" customWidth="1"/>
    <col min="2314" max="2314" width="11" style="122" customWidth="1"/>
    <col min="2315" max="2557" width="9.109375" style="122"/>
    <col min="2558" max="2558" width="40" style="122" customWidth="1"/>
    <col min="2559" max="2559" width="12" style="122" customWidth="1"/>
    <col min="2560" max="2562" width="10.44140625" style="122" customWidth="1"/>
    <col min="2563" max="2563" width="11" style="122" customWidth="1"/>
    <col min="2564" max="2564" width="4.6640625" style="122" customWidth="1"/>
    <col min="2565" max="2565" width="32.44140625" style="122" customWidth="1"/>
    <col min="2566" max="2566" width="12" style="122" customWidth="1"/>
    <col min="2567" max="2569" width="13.5546875" style="122" customWidth="1"/>
    <col min="2570" max="2570" width="11" style="122" customWidth="1"/>
    <col min="2571" max="2813" width="9.109375" style="122"/>
    <col min="2814" max="2814" width="40" style="122" customWidth="1"/>
    <col min="2815" max="2815" width="12" style="122" customWidth="1"/>
    <col min="2816" max="2818" width="10.44140625" style="122" customWidth="1"/>
    <col min="2819" max="2819" width="11" style="122" customWidth="1"/>
    <col min="2820" max="2820" width="4.6640625" style="122" customWidth="1"/>
    <col min="2821" max="2821" width="32.44140625" style="122" customWidth="1"/>
    <col min="2822" max="2822" width="12" style="122" customWidth="1"/>
    <col min="2823" max="2825" width="13.5546875" style="122" customWidth="1"/>
    <col min="2826" max="2826" width="11" style="122" customWidth="1"/>
    <col min="2827" max="3069" width="9.109375" style="122"/>
    <col min="3070" max="3070" width="40" style="122" customWidth="1"/>
    <col min="3071" max="3071" width="12" style="122" customWidth="1"/>
    <col min="3072" max="3074" width="10.44140625" style="122" customWidth="1"/>
    <col min="3075" max="3075" width="11" style="122" customWidth="1"/>
    <col min="3076" max="3076" width="4.6640625" style="122" customWidth="1"/>
    <col min="3077" max="3077" width="32.44140625" style="122" customWidth="1"/>
    <col min="3078" max="3078" width="12" style="122" customWidth="1"/>
    <col min="3079" max="3081" width="13.5546875" style="122" customWidth="1"/>
    <col min="3082" max="3082" width="11" style="122" customWidth="1"/>
    <col min="3083" max="3325" width="9.109375" style="122"/>
    <col min="3326" max="3326" width="40" style="122" customWidth="1"/>
    <col min="3327" max="3327" width="12" style="122" customWidth="1"/>
    <col min="3328" max="3330" width="10.44140625" style="122" customWidth="1"/>
    <col min="3331" max="3331" width="11" style="122" customWidth="1"/>
    <col min="3332" max="3332" width="4.6640625" style="122" customWidth="1"/>
    <col min="3333" max="3333" width="32.44140625" style="122" customWidth="1"/>
    <col min="3334" max="3334" width="12" style="122" customWidth="1"/>
    <col min="3335" max="3337" width="13.5546875" style="122" customWidth="1"/>
    <col min="3338" max="3338" width="11" style="122" customWidth="1"/>
    <col min="3339" max="3581" width="9.109375" style="122"/>
    <col min="3582" max="3582" width="40" style="122" customWidth="1"/>
    <col min="3583" max="3583" width="12" style="122" customWidth="1"/>
    <col min="3584" max="3586" width="10.44140625" style="122" customWidth="1"/>
    <col min="3587" max="3587" width="11" style="122" customWidth="1"/>
    <col min="3588" max="3588" width="4.6640625" style="122" customWidth="1"/>
    <col min="3589" max="3589" width="32.44140625" style="122" customWidth="1"/>
    <col min="3590" max="3590" width="12" style="122" customWidth="1"/>
    <col min="3591" max="3593" width="13.5546875" style="122" customWidth="1"/>
    <col min="3594" max="3594" width="11" style="122" customWidth="1"/>
    <col min="3595" max="3837" width="9.109375" style="122"/>
    <col min="3838" max="3838" width="40" style="122" customWidth="1"/>
    <col min="3839" max="3839" width="12" style="122" customWidth="1"/>
    <col min="3840" max="3842" width="10.44140625" style="122" customWidth="1"/>
    <col min="3843" max="3843" width="11" style="122" customWidth="1"/>
    <col min="3844" max="3844" width="4.6640625" style="122" customWidth="1"/>
    <col min="3845" max="3845" width="32.44140625" style="122" customWidth="1"/>
    <col min="3846" max="3846" width="12" style="122" customWidth="1"/>
    <col min="3847" max="3849" width="13.5546875" style="122" customWidth="1"/>
    <col min="3850" max="3850" width="11" style="122" customWidth="1"/>
    <col min="3851" max="4093" width="9.109375" style="122"/>
    <col min="4094" max="4094" width="40" style="122" customWidth="1"/>
    <col min="4095" max="4095" width="12" style="122" customWidth="1"/>
    <col min="4096" max="4098" width="10.44140625" style="122" customWidth="1"/>
    <col min="4099" max="4099" width="11" style="122" customWidth="1"/>
    <col min="4100" max="4100" width="4.6640625" style="122" customWidth="1"/>
    <col min="4101" max="4101" width="32.44140625" style="122" customWidth="1"/>
    <col min="4102" max="4102" width="12" style="122" customWidth="1"/>
    <col min="4103" max="4105" width="13.5546875" style="122" customWidth="1"/>
    <col min="4106" max="4106" width="11" style="122" customWidth="1"/>
    <col min="4107" max="4349" width="9.109375" style="122"/>
    <col min="4350" max="4350" width="40" style="122" customWidth="1"/>
    <col min="4351" max="4351" width="12" style="122" customWidth="1"/>
    <col min="4352" max="4354" width="10.44140625" style="122" customWidth="1"/>
    <col min="4355" max="4355" width="11" style="122" customWidth="1"/>
    <col min="4356" max="4356" width="4.6640625" style="122" customWidth="1"/>
    <col min="4357" max="4357" width="32.44140625" style="122" customWidth="1"/>
    <col min="4358" max="4358" width="12" style="122" customWidth="1"/>
    <col min="4359" max="4361" width="13.5546875" style="122" customWidth="1"/>
    <col min="4362" max="4362" width="11" style="122" customWidth="1"/>
    <col min="4363" max="4605" width="9.109375" style="122"/>
    <col min="4606" max="4606" width="40" style="122" customWidth="1"/>
    <col min="4607" max="4607" width="12" style="122" customWidth="1"/>
    <col min="4608" max="4610" width="10.44140625" style="122" customWidth="1"/>
    <col min="4611" max="4611" width="11" style="122" customWidth="1"/>
    <col min="4612" max="4612" width="4.6640625" style="122" customWidth="1"/>
    <col min="4613" max="4613" width="32.44140625" style="122" customWidth="1"/>
    <col min="4614" max="4614" width="12" style="122" customWidth="1"/>
    <col min="4615" max="4617" width="13.5546875" style="122" customWidth="1"/>
    <col min="4618" max="4618" width="11" style="122" customWidth="1"/>
    <col min="4619" max="4861" width="9.109375" style="122"/>
    <col min="4862" max="4862" width="40" style="122" customWidth="1"/>
    <col min="4863" max="4863" width="12" style="122" customWidth="1"/>
    <col min="4864" max="4866" width="10.44140625" style="122" customWidth="1"/>
    <col min="4867" max="4867" width="11" style="122" customWidth="1"/>
    <col min="4868" max="4868" width="4.6640625" style="122" customWidth="1"/>
    <col min="4869" max="4869" width="32.44140625" style="122" customWidth="1"/>
    <col min="4870" max="4870" width="12" style="122" customWidth="1"/>
    <col min="4871" max="4873" width="13.5546875" style="122" customWidth="1"/>
    <col min="4874" max="4874" width="11" style="122" customWidth="1"/>
    <col min="4875" max="5117" width="9.109375" style="122"/>
    <col min="5118" max="5118" width="40" style="122" customWidth="1"/>
    <col min="5119" max="5119" width="12" style="122" customWidth="1"/>
    <col min="5120" max="5122" width="10.44140625" style="122" customWidth="1"/>
    <col min="5123" max="5123" width="11" style="122" customWidth="1"/>
    <col min="5124" max="5124" width="4.6640625" style="122" customWidth="1"/>
    <col min="5125" max="5125" width="32.44140625" style="122" customWidth="1"/>
    <col min="5126" max="5126" width="12" style="122" customWidth="1"/>
    <col min="5127" max="5129" width="13.5546875" style="122" customWidth="1"/>
    <col min="5130" max="5130" width="11" style="122" customWidth="1"/>
    <col min="5131" max="5373" width="9.109375" style="122"/>
    <col min="5374" max="5374" width="40" style="122" customWidth="1"/>
    <col min="5375" max="5375" width="12" style="122" customWidth="1"/>
    <col min="5376" max="5378" width="10.44140625" style="122" customWidth="1"/>
    <col min="5379" max="5379" width="11" style="122" customWidth="1"/>
    <col min="5380" max="5380" width="4.6640625" style="122" customWidth="1"/>
    <col min="5381" max="5381" width="32.44140625" style="122" customWidth="1"/>
    <col min="5382" max="5382" width="12" style="122" customWidth="1"/>
    <col min="5383" max="5385" width="13.5546875" style="122" customWidth="1"/>
    <col min="5386" max="5386" width="11" style="122" customWidth="1"/>
    <col min="5387" max="5629" width="9.109375" style="122"/>
    <col min="5630" max="5630" width="40" style="122" customWidth="1"/>
    <col min="5631" max="5631" width="12" style="122" customWidth="1"/>
    <col min="5632" max="5634" width="10.44140625" style="122" customWidth="1"/>
    <col min="5635" max="5635" width="11" style="122" customWidth="1"/>
    <col min="5636" max="5636" width="4.6640625" style="122" customWidth="1"/>
    <col min="5637" max="5637" width="32.44140625" style="122" customWidth="1"/>
    <col min="5638" max="5638" width="12" style="122" customWidth="1"/>
    <col min="5639" max="5641" width="13.5546875" style="122" customWidth="1"/>
    <col min="5642" max="5642" width="11" style="122" customWidth="1"/>
    <col min="5643" max="5885" width="9.109375" style="122"/>
    <col min="5886" max="5886" width="40" style="122" customWidth="1"/>
    <col min="5887" max="5887" width="12" style="122" customWidth="1"/>
    <col min="5888" max="5890" width="10.44140625" style="122" customWidth="1"/>
    <col min="5891" max="5891" width="11" style="122" customWidth="1"/>
    <col min="5892" max="5892" width="4.6640625" style="122" customWidth="1"/>
    <col min="5893" max="5893" width="32.44140625" style="122" customWidth="1"/>
    <col min="5894" max="5894" width="12" style="122" customWidth="1"/>
    <col min="5895" max="5897" width="13.5546875" style="122" customWidth="1"/>
    <col min="5898" max="5898" width="11" style="122" customWidth="1"/>
    <col min="5899" max="6141" width="9.109375" style="122"/>
    <col min="6142" max="6142" width="40" style="122" customWidth="1"/>
    <col min="6143" max="6143" width="12" style="122" customWidth="1"/>
    <col min="6144" max="6146" width="10.44140625" style="122" customWidth="1"/>
    <col min="6147" max="6147" width="11" style="122" customWidth="1"/>
    <col min="6148" max="6148" width="4.6640625" style="122" customWidth="1"/>
    <col min="6149" max="6149" width="32.44140625" style="122" customWidth="1"/>
    <col min="6150" max="6150" width="12" style="122" customWidth="1"/>
    <col min="6151" max="6153" width="13.5546875" style="122" customWidth="1"/>
    <col min="6154" max="6154" width="11" style="122" customWidth="1"/>
    <col min="6155" max="6397" width="9.109375" style="122"/>
    <col min="6398" max="6398" width="40" style="122" customWidth="1"/>
    <col min="6399" max="6399" width="12" style="122" customWidth="1"/>
    <col min="6400" max="6402" width="10.44140625" style="122" customWidth="1"/>
    <col min="6403" max="6403" width="11" style="122" customWidth="1"/>
    <col min="6404" max="6404" width="4.6640625" style="122" customWidth="1"/>
    <col min="6405" max="6405" width="32.44140625" style="122" customWidth="1"/>
    <col min="6406" max="6406" width="12" style="122" customWidth="1"/>
    <col min="6407" max="6409" width="13.5546875" style="122" customWidth="1"/>
    <col min="6410" max="6410" width="11" style="122" customWidth="1"/>
    <col min="6411" max="6653" width="9.109375" style="122"/>
    <col min="6654" max="6654" width="40" style="122" customWidth="1"/>
    <col min="6655" max="6655" width="12" style="122" customWidth="1"/>
    <col min="6656" max="6658" width="10.44140625" style="122" customWidth="1"/>
    <col min="6659" max="6659" width="11" style="122" customWidth="1"/>
    <col min="6660" max="6660" width="4.6640625" style="122" customWidth="1"/>
    <col min="6661" max="6661" width="32.44140625" style="122" customWidth="1"/>
    <col min="6662" max="6662" width="12" style="122" customWidth="1"/>
    <col min="6663" max="6665" width="13.5546875" style="122" customWidth="1"/>
    <col min="6666" max="6666" width="11" style="122" customWidth="1"/>
    <col min="6667" max="6909" width="9.109375" style="122"/>
    <col min="6910" max="6910" width="40" style="122" customWidth="1"/>
    <col min="6911" max="6911" width="12" style="122" customWidth="1"/>
    <col min="6912" max="6914" width="10.44140625" style="122" customWidth="1"/>
    <col min="6915" max="6915" width="11" style="122" customWidth="1"/>
    <col min="6916" max="6916" width="4.6640625" style="122" customWidth="1"/>
    <col min="6917" max="6917" width="32.44140625" style="122" customWidth="1"/>
    <col min="6918" max="6918" width="12" style="122" customWidth="1"/>
    <col min="6919" max="6921" width="13.5546875" style="122" customWidth="1"/>
    <col min="6922" max="6922" width="11" style="122" customWidth="1"/>
    <col min="6923" max="7165" width="9.109375" style="122"/>
    <col min="7166" max="7166" width="40" style="122" customWidth="1"/>
    <col min="7167" max="7167" width="12" style="122" customWidth="1"/>
    <col min="7168" max="7170" width="10.44140625" style="122" customWidth="1"/>
    <col min="7171" max="7171" width="11" style="122" customWidth="1"/>
    <col min="7172" max="7172" width="4.6640625" style="122" customWidth="1"/>
    <col min="7173" max="7173" width="32.44140625" style="122" customWidth="1"/>
    <col min="7174" max="7174" width="12" style="122" customWidth="1"/>
    <col min="7175" max="7177" width="13.5546875" style="122" customWidth="1"/>
    <col min="7178" max="7178" width="11" style="122" customWidth="1"/>
    <col min="7179" max="7421" width="9.109375" style="122"/>
    <col min="7422" max="7422" width="40" style="122" customWidth="1"/>
    <col min="7423" max="7423" width="12" style="122" customWidth="1"/>
    <col min="7424" max="7426" width="10.44140625" style="122" customWidth="1"/>
    <col min="7427" max="7427" width="11" style="122" customWidth="1"/>
    <col min="7428" max="7428" width="4.6640625" style="122" customWidth="1"/>
    <col min="7429" max="7429" width="32.44140625" style="122" customWidth="1"/>
    <col min="7430" max="7430" width="12" style="122" customWidth="1"/>
    <col min="7431" max="7433" width="13.5546875" style="122" customWidth="1"/>
    <col min="7434" max="7434" width="11" style="122" customWidth="1"/>
    <col min="7435" max="7677" width="9.109375" style="122"/>
    <col min="7678" max="7678" width="40" style="122" customWidth="1"/>
    <col min="7679" max="7679" width="12" style="122" customWidth="1"/>
    <col min="7680" max="7682" width="10.44140625" style="122" customWidth="1"/>
    <col min="7683" max="7683" width="11" style="122" customWidth="1"/>
    <col min="7684" max="7684" width="4.6640625" style="122" customWidth="1"/>
    <col min="7685" max="7685" width="32.44140625" style="122" customWidth="1"/>
    <col min="7686" max="7686" width="12" style="122" customWidth="1"/>
    <col min="7687" max="7689" width="13.5546875" style="122" customWidth="1"/>
    <col min="7690" max="7690" width="11" style="122" customWidth="1"/>
    <col min="7691" max="7933" width="9.109375" style="122"/>
    <col min="7934" max="7934" width="40" style="122" customWidth="1"/>
    <col min="7935" max="7935" width="12" style="122" customWidth="1"/>
    <col min="7936" max="7938" width="10.44140625" style="122" customWidth="1"/>
    <col min="7939" max="7939" width="11" style="122" customWidth="1"/>
    <col min="7940" max="7940" width="4.6640625" style="122" customWidth="1"/>
    <col min="7941" max="7941" width="32.44140625" style="122" customWidth="1"/>
    <col min="7942" max="7942" width="12" style="122" customWidth="1"/>
    <col min="7943" max="7945" width="13.5546875" style="122" customWidth="1"/>
    <col min="7946" max="7946" width="11" style="122" customWidth="1"/>
    <col min="7947" max="8189" width="9.109375" style="122"/>
    <col min="8190" max="8190" width="40" style="122" customWidth="1"/>
    <col min="8191" max="8191" width="12" style="122" customWidth="1"/>
    <col min="8192" max="8194" width="10.44140625" style="122" customWidth="1"/>
    <col min="8195" max="8195" width="11" style="122" customWidth="1"/>
    <col min="8196" max="8196" width="4.6640625" style="122" customWidth="1"/>
    <col min="8197" max="8197" width="32.44140625" style="122" customWidth="1"/>
    <col min="8198" max="8198" width="12" style="122" customWidth="1"/>
    <col min="8199" max="8201" width="13.5546875" style="122" customWidth="1"/>
    <col min="8202" max="8202" width="11" style="122" customWidth="1"/>
    <col min="8203" max="8445" width="9.109375" style="122"/>
    <col min="8446" max="8446" width="40" style="122" customWidth="1"/>
    <col min="8447" max="8447" width="12" style="122" customWidth="1"/>
    <col min="8448" max="8450" width="10.44140625" style="122" customWidth="1"/>
    <col min="8451" max="8451" width="11" style="122" customWidth="1"/>
    <col min="8452" max="8452" width="4.6640625" style="122" customWidth="1"/>
    <col min="8453" max="8453" width="32.44140625" style="122" customWidth="1"/>
    <col min="8454" max="8454" width="12" style="122" customWidth="1"/>
    <col min="8455" max="8457" width="13.5546875" style="122" customWidth="1"/>
    <col min="8458" max="8458" width="11" style="122" customWidth="1"/>
    <col min="8459" max="8701" width="9.109375" style="122"/>
    <col min="8702" max="8702" width="40" style="122" customWidth="1"/>
    <col min="8703" max="8703" width="12" style="122" customWidth="1"/>
    <col min="8704" max="8706" width="10.44140625" style="122" customWidth="1"/>
    <col min="8707" max="8707" width="11" style="122" customWidth="1"/>
    <col min="8708" max="8708" width="4.6640625" style="122" customWidth="1"/>
    <col min="8709" max="8709" width="32.44140625" style="122" customWidth="1"/>
    <col min="8710" max="8710" width="12" style="122" customWidth="1"/>
    <col min="8711" max="8713" width="13.5546875" style="122" customWidth="1"/>
    <col min="8714" max="8714" width="11" style="122" customWidth="1"/>
    <col min="8715" max="8957" width="9.109375" style="122"/>
    <col min="8958" max="8958" width="40" style="122" customWidth="1"/>
    <col min="8959" max="8959" width="12" style="122" customWidth="1"/>
    <col min="8960" max="8962" width="10.44140625" style="122" customWidth="1"/>
    <col min="8963" max="8963" width="11" style="122" customWidth="1"/>
    <col min="8964" max="8964" width="4.6640625" style="122" customWidth="1"/>
    <col min="8965" max="8965" width="32.44140625" style="122" customWidth="1"/>
    <col min="8966" max="8966" width="12" style="122" customWidth="1"/>
    <col min="8967" max="8969" width="13.5546875" style="122" customWidth="1"/>
    <col min="8970" max="8970" width="11" style="122" customWidth="1"/>
    <col min="8971" max="9213" width="9.109375" style="122"/>
    <col min="9214" max="9214" width="40" style="122" customWidth="1"/>
    <col min="9215" max="9215" width="12" style="122" customWidth="1"/>
    <col min="9216" max="9218" width="10.44140625" style="122" customWidth="1"/>
    <col min="9219" max="9219" width="11" style="122" customWidth="1"/>
    <col min="9220" max="9220" width="4.6640625" style="122" customWidth="1"/>
    <col min="9221" max="9221" width="32.44140625" style="122" customWidth="1"/>
    <col min="9222" max="9222" width="12" style="122" customWidth="1"/>
    <col min="9223" max="9225" width="13.5546875" style="122" customWidth="1"/>
    <col min="9226" max="9226" width="11" style="122" customWidth="1"/>
    <col min="9227" max="9469" width="9.109375" style="122"/>
    <col min="9470" max="9470" width="40" style="122" customWidth="1"/>
    <col min="9471" max="9471" width="12" style="122" customWidth="1"/>
    <col min="9472" max="9474" width="10.44140625" style="122" customWidth="1"/>
    <col min="9475" max="9475" width="11" style="122" customWidth="1"/>
    <col min="9476" max="9476" width="4.6640625" style="122" customWidth="1"/>
    <col min="9477" max="9477" width="32.44140625" style="122" customWidth="1"/>
    <col min="9478" max="9478" width="12" style="122" customWidth="1"/>
    <col min="9479" max="9481" width="13.5546875" style="122" customWidth="1"/>
    <col min="9482" max="9482" width="11" style="122" customWidth="1"/>
    <col min="9483" max="9725" width="9.109375" style="122"/>
    <col min="9726" max="9726" width="40" style="122" customWidth="1"/>
    <col min="9727" max="9727" width="12" style="122" customWidth="1"/>
    <col min="9728" max="9730" width="10.44140625" style="122" customWidth="1"/>
    <col min="9731" max="9731" width="11" style="122" customWidth="1"/>
    <col min="9732" max="9732" width="4.6640625" style="122" customWidth="1"/>
    <col min="9733" max="9733" width="32.44140625" style="122" customWidth="1"/>
    <col min="9734" max="9734" width="12" style="122" customWidth="1"/>
    <col min="9735" max="9737" width="13.5546875" style="122" customWidth="1"/>
    <col min="9738" max="9738" width="11" style="122" customWidth="1"/>
    <col min="9739" max="9981" width="9.109375" style="122"/>
    <col min="9982" max="9982" width="40" style="122" customWidth="1"/>
    <col min="9983" max="9983" width="12" style="122" customWidth="1"/>
    <col min="9984" max="9986" width="10.44140625" style="122" customWidth="1"/>
    <col min="9987" max="9987" width="11" style="122" customWidth="1"/>
    <col min="9988" max="9988" width="4.6640625" style="122" customWidth="1"/>
    <col min="9989" max="9989" width="32.44140625" style="122" customWidth="1"/>
    <col min="9990" max="9990" width="12" style="122" customWidth="1"/>
    <col min="9991" max="9993" width="13.5546875" style="122" customWidth="1"/>
    <col min="9994" max="9994" width="11" style="122" customWidth="1"/>
    <col min="9995" max="10237" width="9.109375" style="122"/>
    <col min="10238" max="10238" width="40" style="122" customWidth="1"/>
    <col min="10239" max="10239" width="12" style="122" customWidth="1"/>
    <col min="10240" max="10242" width="10.44140625" style="122" customWidth="1"/>
    <col min="10243" max="10243" width="11" style="122" customWidth="1"/>
    <col min="10244" max="10244" width="4.6640625" style="122" customWidth="1"/>
    <col min="10245" max="10245" width="32.44140625" style="122" customWidth="1"/>
    <col min="10246" max="10246" width="12" style="122" customWidth="1"/>
    <col min="10247" max="10249" width="13.5546875" style="122" customWidth="1"/>
    <col min="10250" max="10250" width="11" style="122" customWidth="1"/>
    <col min="10251" max="10493" width="9.109375" style="122"/>
    <col min="10494" max="10494" width="40" style="122" customWidth="1"/>
    <col min="10495" max="10495" width="12" style="122" customWidth="1"/>
    <col min="10496" max="10498" width="10.44140625" style="122" customWidth="1"/>
    <col min="10499" max="10499" width="11" style="122" customWidth="1"/>
    <col min="10500" max="10500" width="4.6640625" style="122" customWidth="1"/>
    <col min="10501" max="10501" width="32.44140625" style="122" customWidth="1"/>
    <col min="10502" max="10502" width="12" style="122" customWidth="1"/>
    <col min="10503" max="10505" width="13.5546875" style="122" customWidth="1"/>
    <col min="10506" max="10506" width="11" style="122" customWidth="1"/>
    <col min="10507" max="10749" width="9.109375" style="122"/>
    <col min="10750" max="10750" width="40" style="122" customWidth="1"/>
    <col min="10751" max="10751" width="12" style="122" customWidth="1"/>
    <col min="10752" max="10754" width="10.44140625" style="122" customWidth="1"/>
    <col min="10755" max="10755" width="11" style="122" customWidth="1"/>
    <col min="10756" max="10756" width="4.6640625" style="122" customWidth="1"/>
    <col min="10757" max="10757" width="32.44140625" style="122" customWidth="1"/>
    <col min="10758" max="10758" width="12" style="122" customWidth="1"/>
    <col min="10759" max="10761" width="13.5546875" style="122" customWidth="1"/>
    <col min="10762" max="10762" width="11" style="122" customWidth="1"/>
    <col min="10763" max="11005" width="9.109375" style="122"/>
    <col min="11006" max="11006" width="40" style="122" customWidth="1"/>
    <col min="11007" max="11007" width="12" style="122" customWidth="1"/>
    <col min="11008" max="11010" width="10.44140625" style="122" customWidth="1"/>
    <col min="11011" max="11011" width="11" style="122" customWidth="1"/>
    <col min="11012" max="11012" width="4.6640625" style="122" customWidth="1"/>
    <col min="11013" max="11013" width="32.44140625" style="122" customWidth="1"/>
    <col min="11014" max="11014" width="12" style="122" customWidth="1"/>
    <col min="11015" max="11017" width="13.5546875" style="122" customWidth="1"/>
    <col min="11018" max="11018" width="11" style="122" customWidth="1"/>
    <col min="11019" max="11261" width="9.109375" style="122"/>
    <col min="11262" max="11262" width="40" style="122" customWidth="1"/>
    <col min="11263" max="11263" width="12" style="122" customWidth="1"/>
    <col min="11264" max="11266" width="10.44140625" style="122" customWidth="1"/>
    <col min="11267" max="11267" width="11" style="122" customWidth="1"/>
    <col min="11268" max="11268" width="4.6640625" style="122" customWidth="1"/>
    <col min="11269" max="11269" width="32.44140625" style="122" customWidth="1"/>
    <col min="11270" max="11270" width="12" style="122" customWidth="1"/>
    <col min="11271" max="11273" width="13.5546875" style="122" customWidth="1"/>
    <col min="11274" max="11274" width="11" style="122" customWidth="1"/>
    <col min="11275" max="11517" width="9.109375" style="122"/>
    <col min="11518" max="11518" width="40" style="122" customWidth="1"/>
    <col min="11519" max="11519" width="12" style="122" customWidth="1"/>
    <col min="11520" max="11522" width="10.44140625" style="122" customWidth="1"/>
    <col min="11523" max="11523" width="11" style="122" customWidth="1"/>
    <col min="11524" max="11524" width="4.6640625" style="122" customWidth="1"/>
    <col min="11525" max="11525" width="32.44140625" style="122" customWidth="1"/>
    <col min="11526" max="11526" width="12" style="122" customWidth="1"/>
    <col min="11527" max="11529" width="13.5546875" style="122" customWidth="1"/>
    <col min="11530" max="11530" width="11" style="122" customWidth="1"/>
    <col min="11531" max="11773" width="9.109375" style="122"/>
    <col min="11774" max="11774" width="40" style="122" customWidth="1"/>
    <col min="11775" max="11775" width="12" style="122" customWidth="1"/>
    <col min="11776" max="11778" width="10.44140625" style="122" customWidth="1"/>
    <col min="11779" max="11779" width="11" style="122" customWidth="1"/>
    <col min="11780" max="11780" width="4.6640625" style="122" customWidth="1"/>
    <col min="11781" max="11781" width="32.44140625" style="122" customWidth="1"/>
    <col min="11782" max="11782" width="12" style="122" customWidth="1"/>
    <col min="11783" max="11785" width="13.5546875" style="122" customWidth="1"/>
    <col min="11786" max="11786" width="11" style="122" customWidth="1"/>
    <col min="11787" max="12029" width="9.109375" style="122"/>
    <col min="12030" max="12030" width="40" style="122" customWidth="1"/>
    <col min="12031" max="12031" width="12" style="122" customWidth="1"/>
    <col min="12032" max="12034" width="10.44140625" style="122" customWidth="1"/>
    <col min="12035" max="12035" width="11" style="122" customWidth="1"/>
    <col min="12036" max="12036" width="4.6640625" style="122" customWidth="1"/>
    <col min="12037" max="12037" width="32.44140625" style="122" customWidth="1"/>
    <col min="12038" max="12038" width="12" style="122" customWidth="1"/>
    <col min="12039" max="12041" width="13.5546875" style="122" customWidth="1"/>
    <col min="12042" max="12042" width="11" style="122" customWidth="1"/>
    <col min="12043" max="12285" width="9.109375" style="122"/>
    <col min="12286" max="12286" width="40" style="122" customWidth="1"/>
    <col min="12287" max="12287" width="12" style="122" customWidth="1"/>
    <col min="12288" max="12290" width="10.44140625" style="122" customWidth="1"/>
    <col min="12291" max="12291" width="11" style="122" customWidth="1"/>
    <col min="12292" max="12292" width="4.6640625" style="122" customWidth="1"/>
    <col min="12293" max="12293" width="32.44140625" style="122" customWidth="1"/>
    <col min="12294" max="12294" width="12" style="122" customWidth="1"/>
    <col min="12295" max="12297" width="13.5546875" style="122" customWidth="1"/>
    <col min="12298" max="12298" width="11" style="122" customWidth="1"/>
    <col min="12299" max="12541" width="9.109375" style="122"/>
    <col min="12542" max="12542" width="40" style="122" customWidth="1"/>
    <col min="12543" max="12543" width="12" style="122" customWidth="1"/>
    <col min="12544" max="12546" width="10.44140625" style="122" customWidth="1"/>
    <col min="12547" max="12547" width="11" style="122" customWidth="1"/>
    <col min="12548" max="12548" width="4.6640625" style="122" customWidth="1"/>
    <col min="12549" max="12549" width="32.44140625" style="122" customWidth="1"/>
    <col min="12550" max="12550" width="12" style="122" customWidth="1"/>
    <col min="12551" max="12553" width="13.5546875" style="122" customWidth="1"/>
    <col min="12554" max="12554" width="11" style="122" customWidth="1"/>
    <col min="12555" max="12797" width="9.109375" style="122"/>
    <col min="12798" max="12798" width="40" style="122" customWidth="1"/>
    <col min="12799" max="12799" width="12" style="122" customWidth="1"/>
    <col min="12800" max="12802" width="10.44140625" style="122" customWidth="1"/>
    <col min="12803" max="12803" width="11" style="122" customWidth="1"/>
    <col min="12804" max="12804" width="4.6640625" style="122" customWidth="1"/>
    <col min="12805" max="12805" width="32.44140625" style="122" customWidth="1"/>
    <col min="12806" max="12806" width="12" style="122" customWidth="1"/>
    <col min="12807" max="12809" width="13.5546875" style="122" customWidth="1"/>
    <col min="12810" max="12810" width="11" style="122" customWidth="1"/>
    <col min="12811" max="13053" width="9.109375" style="122"/>
    <col min="13054" max="13054" width="40" style="122" customWidth="1"/>
    <col min="13055" max="13055" width="12" style="122" customWidth="1"/>
    <col min="13056" max="13058" width="10.44140625" style="122" customWidth="1"/>
    <col min="13059" max="13059" width="11" style="122" customWidth="1"/>
    <col min="13060" max="13060" width="4.6640625" style="122" customWidth="1"/>
    <col min="13061" max="13061" width="32.44140625" style="122" customWidth="1"/>
    <col min="13062" max="13062" width="12" style="122" customWidth="1"/>
    <col min="13063" max="13065" width="13.5546875" style="122" customWidth="1"/>
    <col min="13066" max="13066" width="11" style="122" customWidth="1"/>
    <col min="13067" max="13309" width="9.109375" style="122"/>
    <col min="13310" max="13310" width="40" style="122" customWidth="1"/>
    <col min="13311" max="13311" width="12" style="122" customWidth="1"/>
    <col min="13312" max="13314" width="10.44140625" style="122" customWidth="1"/>
    <col min="13315" max="13315" width="11" style="122" customWidth="1"/>
    <col min="13316" max="13316" width="4.6640625" style="122" customWidth="1"/>
    <col min="13317" max="13317" width="32.44140625" style="122" customWidth="1"/>
    <col min="13318" max="13318" width="12" style="122" customWidth="1"/>
    <col min="13319" max="13321" width="13.5546875" style="122" customWidth="1"/>
    <col min="13322" max="13322" width="11" style="122" customWidth="1"/>
    <col min="13323" max="13565" width="9.109375" style="122"/>
    <col min="13566" max="13566" width="40" style="122" customWidth="1"/>
    <col min="13567" max="13567" width="12" style="122" customWidth="1"/>
    <col min="13568" max="13570" width="10.44140625" style="122" customWidth="1"/>
    <col min="13571" max="13571" width="11" style="122" customWidth="1"/>
    <col min="13572" max="13572" width="4.6640625" style="122" customWidth="1"/>
    <col min="13573" max="13573" width="32.44140625" style="122" customWidth="1"/>
    <col min="13574" max="13574" width="12" style="122" customWidth="1"/>
    <col min="13575" max="13577" width="13.5546875" style="122" customWidth="1"/>
    <col min="13578" max="13578" width="11" style="122" customWidth="1"/>
    <col min="13579" max="13821" width="9.109375" style="122"/>
    <col min="13822" max="13822" width="40" style="122" customWidth="1"/>
    <col min="13823" max="13823" width="12" style="122" customWidth="1"/>
    <col min="13824" max="13826" width="10.44140625" style="122" customWidth="1"/>
    <col min="13827" max="13827" width="11" style="122" customWidth="1"/>
    <col min="13828" max="13828" width="4.6640625" style="122" customWidth="1"/>
    <col min="13829" max="13829" width="32.44140625" style="122" customWidth="1"/>
    <col min="13830" max="13830" width="12" style="122" customWidth="1"/>
    <col min="13831" max="13833" width="13.5546875" style="122" customWidth="1"/>
    <col min="13834" max="13834" width="11" style="122" customWidth="1"/>
    <col min="13835" max="14077" width="9.109375" style="122"/>
    <col min="14078" max="14078" width="40" style="122" customWidth="1"/>
    <col min="14079" max="14079" width="12" style="122" customWidth="1"/>
    <col min="14080" max="14082" width="10.44140625" style="122" customWidth="1"/>
    <col min="14083" max="14083" width="11" style="122" customWidth="1"/>
    <col min="14084" max="14084" width="4.6640625" style="122" customWidth="1"/>
    <col min="14085" max="14085" width="32.44140625" style="122" customWidth="1"/>
    <col min="14086" max="14086" width="12" style="122" customWidth="1"/>
    <col min="14087" max="14089" width="13.5546875" style="122" customWidth="1"/>
    <col min="14090" max="14090" width="11" style="122" customWidth="1"/>
    <col min="14091" max="14333" width="9.109375" style="122"/>
    <col min="14334" max="14334" width="40" style="122" customWidth="1"/>
    <col min="14335" max="14335" width="12" style="122" customWidth="1"/>
    <col min="14336" max="14338" width="10.44140625" style="122" customWidth="1"/>
    <col min="14339" max="14339" width="11" style="122" customWidth="1"/>
    <col min="14340" max="14340" width="4.6640625" style="122" customWidth="1"/>
    <col min="14341" max="14341" width="32.44140625" style="122" customWidth="1"/>
    <col min="14342" max="14342" width="12" style="122" customWidth="1"/>
    <col min="14343" max="14345" width="13.5546875" style="122" customWidth="1"/>
    <col min="14346" max="14346" width="11" style="122" customWidth="1"/>
    <col min="14347" max="14589" width="9.109375" style="122"/>
    <col min="14590" max="14590" width="40" style="122" customWidth="1"/>
    <col min="14591" max="14591" width="12" style="122" customWidth="1"/>
    <col min="14592" max="14594" width="10.44140625" style="122" customWidth="1"/>
    <col min="14595" max="14595" width="11" style="122" customWidth="1"/>
    <col min="14596" max="14596" width="4.6640625" style="122" customWidth="1"/>
    <col min="14597" max="14597" width="32.44140625" style="122" customWidth="1"/>
    <col min="14598" max="14598" width="12" style="122" customWidth="1"/>
    <col min="14599" max="14601" width="13.5546875" style="122" customWidth="1"/>
    <col min="14602" max="14602" width="11" style="122" customWidth="1"/>
    <col min="14603" max="14845" width="9.109375" style="122"/>
    <col min="14846" max="14846" width="40" style="122" customWidth="1"/>
    <col min="14847" max="14847" width="12" style="122" customWidth="1"/>
    <col min="14848" max="14850" width="10.44140625" style="122" customWidth="1"/>
    <col min="14851" max="14851" width="11" style="122" customWidth="1"/>
    <col min="14852" max="14852" width="4.6640625" style="122" customWidth="1"/>
    <col min="14853" max="14853" width="32.44140625" style="122" customWidth="1"/>
    <col min="14854" max="14854" width="12" style="122" customWidth="1"/>
    <col min="14855" max="14857" width="13.5546875" style="122" customWidth="1"/>
    <col min="14858" max="14858" width="11" style="122" customWidth="1"/>
    <col min="14859" max="15101" width="9.109375" style="122"/>
    <col min="15102" max="15102" width="40" style="122" customWidth="1"/>
    <col min="15103" max="15103" width="12" style="122" customWidth="1"/>
    <col min="15104" max="15106" width="10.44140625" style="122" customWidth="1"/>
    <col min="15107" max="15107" width="11" style="122" customWidth="1"/>
    <col min="15108" max="15108" width="4.6640625" style="122" customWidth="1"/>
    <col min="15109" max="15109" width="32.44140625" style="122" customWidth="1"/>
    <col min="15110" max="15110" width="12" style="122" customWidth="1"/>
    <col min="15111" max="15113" width="13.5546875" style="122" customWidth="1"/>
    <col min="15114" max="15114" width="11" style="122" customWidth="1"/>
    <col min="15115" max="15357" width="9.109375" style="122"/>
    <col min="15358" max="15358" width="40" style="122" customWidth="1"/>
    <col min="15359" max="15359" width="12" style="122" customWidth="1"/>
    <col min="15360" max="15362" width="10.44140625" style="122" customWidth="1"/>
    <col min="15363" max="15363" width="11" style="122" customWidth="1"/>
    <col min="15364" max="15364" width="4.6640625" style="122" customWidth="1"/>
    <col min="15365" max="15365" width="32.44140625" style="122" customWidth="1"/>
    <col min="15366" max="15366" width="12" style="122" customWidth="1"/>
    <col min="15367" max="15369" width="13.5546875" style="122" customWidth="1"/>
    <col min="15370" max="15370" width="11" style="122" customWidth="1"/>
    <col min="15371" max="15613" width="9.109375" style="122"/>
    <col min="15614" max="15614" width="40" style="122" customWidth="1"/>
    <col min="15615" max="15615" width="12" style="122" customWidth="1"/>
    <col min="15616" max="15618" width="10.44140625" style="122" customWidth="1"/>
    <col min="15619" max="15619" width="11" style="122" customWidth="1"/>
    <col min="15620" max="15620" width="4.6640625" style="122" customWidth="1"/>
    <col min="15621" max="15621" width="32.44140625" style="122" customWidth="1"/>
    <col min="15622" max="15622" width="12" style="122" customWidth="1"/>
    <col min="15623" max="15625" width="13.5546875" style="122" customWidth="1"/>
    <col min="15626" max="15626" width="11" style="122" customWidth="1"/>
    <col min="15627" max="15869" width="9.109375" style="122"/>
    <col min="15870" max="15870" width="40" style="122" customWidth="1"/>
    <col min="15871" max="15871" width="12" style="122" customWidth="1"/>
    <col min="15872" max="15874" width="10.44140625" style="122" customWidth="1"/>
    <col min="15875" max="15875" width="11" style="122" customWidth="1"/>
    <col min="15876" max="15876" width="4.6640625" style="122" customWidth="1"/>
    <col min="15877" max="15877" width="32.44140625" style="122" customWidth="1"/>
    <col min="15878" max="15878" width="12" style="122" customWidth="1"/>
    <col min="15879" max="15881" width="13.5546875" style="122" customWidth="1"/>
    <col min="15882" max="15882" width="11" style="122" customWidth="1"/>
    <col min="15883" max="16125" width="9.109375" style="122"/>
    <col min="16126" max="16126" width="40" style="122" customWidth="1"/>
    <col min="16127" max="16127" width="12" style="122" customWidth="1"/>
    <col min="16128" max="16130" width="10.44140625" style="122" customWidth="1"/>
    <col min="16131" max="16131" width="11" style="122" customWidth="1"/>
    <col min="16132" max="16132" width="4.6640625" style="122" customWidth="1"/>
    <col min="16133" max="16133" width="32.44140625" style="122" customWidth="1"/>
    <col min="16134" max="16134" width="12" style="122" customWidth="1"/>
    <col min="16135" max="16137" width="13.5546875" style="122" customWidth="1"/>
    <col min="16138" max="16138" width="11" style="122" customWidth="1"/>
    <col min="16139" max="16384" width="9.109375" style="122"/>
  </cols>
  <sheetData>
    <row r="1" spans="1:14" ht="15.6" x14ac:dyDescent="0.3">
      <c r="A1" s="129"/>
      <c r="B1" s="128"/>
      <c r="C1" s="128"/>
      <c r="D1" s="128"/>
      <c r="E1" s="124"/>
      <c r="F1" s="124"/>
      <c r="G1" s="128"/>
      <c r="H1" s="127"/>
      <c r="I1" s="126"/>
      <c r="J1" s="125"/>
      <c r="K1" s="125"/>
      <c r="L1" s="278"/>
      <c r="M1" s="349" t="s">
        <v>1951</v>
      </c>
    </row>
    <row r="2" spans="1:14" x14ac:dyDescent="0.25">
      <c r="A2" s="589" t="s">
        <v>155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</row>
    <row r="3" spans="1:14" x14ac:dyDescent="0.25">
      <c r="A3" s="590" t="s">
        <v>226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</row>
    <row r="4" spans="1:14" x14ac:dyDescent="0.25">
      <c r="A4" s="120"/>
      <c r="B4" s="121"/>
      <c r="C4" s="121"/>
      <c r="D4" s="121"/>
      <c r="E4" s="121"/>
      <c r="F4" s="121"/>
      <c r="G4" s="121"/>
      <c r="H4" s="120"/>
      <c r="I4" s="124"/>
      <c r="J4" s="124"/>
      <c r="K4" s="124"/>
    </row>
    <row r="5" spans="1:14" x14ac:dyDescent="0.25">
      <c r="A5" s="350" t="s">
        <v>156</v>
      </c>
      <c r="B5" s="351"/>
      <c r="C5" s="351"/>
      <c r="D5" s="351"/>
      <c r="E5" s="351"/>
      <c r="F5" s="351"/>
      <c r="G5" s="591"/>
      <c r="H5" s="350" t="s">
        <v>157</v>
      </c>
      <c r="I5" s="352"/>
      <c r="J5" s="352"/>
      <c r="K5" s="352"/>
      <c r="L5" s="253"/>
      <c r="M5" s="353"/>
    </row>
    <row r="6" spans="1:14" x14ac:dyDescent="0.25">
      <c r="A6" s="354"/>
      <c r="B6" s="355" t="s">
        <v>227</v>
      </c>
      <c r="C6" s="355" t="s">
        <v>604</v>
      </c>
      <c r="D6" s="355" t="s">
        <v>230</v>
      </c>
      <c r="E6" s="355" t="s">
        <v>607</v>
      </c>
      <c r="F6" s="355" t="s">
        <v>793</v>
      </c>
      <c r="G6" s="592"/>
      <c r="H6" s="354"/>
      <c r="I6" s="355" t="s">
        <v>227</v>
      </c>
      <c r="J6" s="355" t="s">
        <v>604</v>
      </c>
      <c r="K6" s="355" t="s">
        <v>230</v>
      </c>
      <c r="L6" s="355" t="s">
        <v>607</v>
      </c>
      <c r="M6" s="355" t="s">
        <v>793</v>
      </c>
    </row>
    <row r="7" spans="1:14" x14ac:dyDescent="0.25">
      <c r="A7" s="350"/>
      <c r="B7" s="356" t="s">
        <v>29</v>
      </c>
      <c r="C7" s="356" t="s">
        <v>29</v>
      </c>
      <c r="D7" s="356" t="s">
        <v>29</v>
      </c>
      <c r="E7" s="356" t="s">
        <v>29</v>
      </c>
      <c r="F7" s="356" t="s">
        <v>29</v>
      </c>
      <c r="G7" s="592"/>
      <c r="H7" s="357"/>
      <c r="I7" s="356" t="s">
        <v>29</v>
      </c>
      <c r="J7" s="356" t="s">
        <v>29</v>
      </c>
      <c r="K7" s="356" t="s">
        <v>29</v>
      </c>
      <c r="L7" s="356" t="s">
        <v>29</v>
      </c>
      <c r="M7" s="356" t="s">
        <v>29</v>
      </c>
    </row>
    <row r="8" spans="1:14" x14ac:dyDescent="0.25">
      <c r="A8" s="358" t="s">
        <v>158</v>
      </c>
      <c r="B8" s="359">
        <v>171855</v>
      </c>
      <c r="C8" s="359">
        <v>196842</v>
      </c>
      <c r="D8" s="359">
        <f>'1. m. bevételek 2018 (z)'!D13+'1. m. bevételek 2018 (z)'!D22+'1. m. bevételek 2018 (z)'!D31+'1. m. bevételek 2018 (z)'!D45+'1. m. bevételek 2018 (z)'!D76</f>
        <v>247645</v>
      </c>
      <c r="E8" s="359">
        <f>'1. m. bevételek 2018 (z)'!H13+'1. m. bevételek 2018 (z)'!H22+'1. m. bevételek 2018 (z)'!H31+'1. m. bevételek 2018 (z)'!H45+'1. m. bevételek 2018 (z)'!H76</f>
        <v>273593</v>
      </c>
      <c r="F8" s="359">
        <f>'1. m. bevételek 2018 (z)'!L13+'1. m. bevételek 2018 (z)'!L22+'1. m. bevételek 2018 (z)'!L31+'1. m. bevételek 2018 (z)'!L45+'1. m. bevételek 2018 (z)'!L76</f>
        <v>239215</v>
      </c>
      <c r="G8" s="592"/>
      <c r="H8" s="358" t="s">
        <v>26</v>
      </c>
      <c r="I8" s="360">
        <v>624662</v>
      </c>
      <c r="J8" s="360">
        <v>644513</v>
      </c>
      <c r="K8" s="360">
        <f>'2. m. kiadások 2018 (z)'!D10+'2. m. kiadások 2018 (z)'!D24+'2. m. kiadások 2018 (z)'!D37+'2. m. kiadások 2018 (z)'!D52+'2. m. kiadások 2018 (z)'!D88</f>
        <v>718914</v>
      </c>
      <c r="L8" s="360">
        <f>'2. m. kiadások 2018 (z)'!H10+'2. m. kiadások 2018 (z)'!H24+'2. m. kiadások 2018 (z)'!H37+'2. m. kiadások 2018 (z)'!H52+'2. m. kiadások 2018 (z)'!H88</f>
        <v>789494</v>
      </c>
      <c r="M8" s="360">
        <f>'2. m. kiadások 2018 (z)'!L10+'2. m. kiadások 2018 (z)'!L24+'2. m. kiadások 2018 (z)'!L37+'2. m. kiadások 2018 (z)'!L52+'2. m. kiadások 2018 (z)'!L88</f>
        <v>733332</v>
      </c>
      <c r="N8" s="123"/>
    </row>
    <row r="9" spans="1:14" x14ac:dyDescent="0.25">
      <c r="A9" s="358" t="s">
        <v>69</v>
      </c>
      <c r="B9" s="359">
        <v>777371</v>
      </c>
      <c r="C9" s="359">
        <v>797342</v>
      </c>
      <c r="D9" s="359">
        <f>'1. m. bevételek 2018 (z)'!D96</f>
        <v>805000</v>
      </c>
      <c r="E9" s="359">
        <f>'1. m. bevételek 2018 (z)'!H96</f>
        <v>833000</v>
      </c>
      <c r="F9" s="359">
        <f>'1. m. bevételek 2018 (z)'!L96</f>
        <v>823846</v>
      </c>
      <c r="G9" s="592"/>
      <c r="H9" s="358" t="s">
        <v>159</v>
      </c>
      <c r="I9" s="360">
        <v>167302</v>
      </c>
      <c r="J9" s="360">
        <v>143411</v>
      </c>
      <c r="K9" s="360">
        <f>'2. m. kiadások 2018 (z)'!D11+'2. m. kiadások 2018 (z)'!D25+'2. m. kiadások 2018 (z)'!D38+'2. m. kiadások 2018 (z)'!D53+'2. m. kiadások 2018 (z)'!D108</f>
        <v>137785</v>
      </c>
      <c r="L9" s="360">
        <f>'2. m. kiadások 2018 (z)'!H11+'2. m. kiadások 2018 (z)'!H25+'2. m. kiadások 2018 (z)'!H38+'2. m. kiadások 2018 (z)'!H53+'2. m. kiadások 2018 (z)'!H108</f>
        <v>150705</v>
      </c>
      <c r="M9" s="360">
        <f>'2. m. kiadások 2018 (z)'!L11+'2. m. kiadások 2018 (z)'!L25+'2. m. kiadások 2018 (z)'!L38+'2. m. kiadások 2018 (z)'!L53+'2. m. kiadások 2018 (z)'!L108</f>
        <v>149468</v>
      </c>
      <c r="N9" s="123"/>
    </row>
    <row r="10" spans="1:14" x14ac:dyDescent="0.25">
      <c r="A10" s="358" t="s">
        <v>160</v>
      </c>
      <c r="B10" s="359">
        <v>1212137</v>
      </c>
      <c r="C10" s="359">
        <v>1252532</v>
      </c>
      <c r="D10" s="359">
        <f>'1. m. bevételek 2018 (z)'!D131</f>
        <v>1050997</v>
      </c>
      <c r="E10" s="359">
        <f>'1. m. bevételek 2018 (z)'!H131-E22</f>
        <v>1173886</v>
      </c>
      <c r="F10" s="359">
        <f>'1. m. bevételek 2018 (z)'!L131-F22</f>
        <v>1173885</v>
      </c>
      <c r="G10" s="592"/>
      <c r="H10" s="358" t="s">
        <v>31</v>
      </c>
      <c r="I10" s="360">
        <v>731478</v>
      </c>
      <c r="J10" s="360">
        <v>816279</v>
      </c>
      <c r="K10" s="360">
        <f>'2. m. kiadások 2018 (z)'!D12+'2. m. kiadások 2018 (z)'!D26+'2. m. kiadások 2018 (z)'!D39+'2. m. kiadások 2018 (z)'!D54+'2. m. kiadások 2018 (z)'!D215</f>
        <v>849149</v>
      </c>
      <c r="L10" s="360">
        <f>'2. m. kiadások 2018 (z)'!H12+'2. m. kiadások 2018 (z)'!H26+'2. m. kiadások 2018 (z)'!H39+'2. m. kiadások 2018 (z)'!H54+'2. m. kiadások 2018 (z)'!H215</f>
        <v>1059254</v>
      </c>
      <c r="M10" s="360">
        <f>'2. m. kiadások 2018 (z)'!L12+'2. m. kiadások 2018 (z)'!L26+'2. m. kiadások 2018 (z)'!L39+'2. m. kiadások 2018 (z)'!L54+'2. m. kiadások 2018 (z)'!L215</f>
        <v>877991</v>
      </c>
      <c r="N10" s="123"/>
    </row>
    <row r="11" spans="1:14" ht="24" x14ac:dyDescent="0.25">
      <c r="A11" s="358" t="s">
        <v>161</v>
      </c>
      <c r="B11" s="359">
        <v>151359</v>
      </c>
      <c r="C11" s="359">
        <v>150294</v>
      </c>
      <c r="D11" s="359">
        <f>'1. m. bevételek 2018 (z)'!D51+'1. m. bevételek 2018 (z)'!D169</f>
        <v>90479</v>
      </c>
      <c r="E11" s="359">
        <f>'1. m. bevételek 2018 (z)'!H18+'1. m. bevételek 2018 (z)'!H27+'1. m. bevételek 2018 (z)'!H36+'1. m. bevételek 2018 (z)'!H51+'1. m. bevételek 2018 (z)'!H169</f>
        <v>233654</v>
      </c>
      <c r="F11" s="359">
        <f>'1. m. bevételek 2018 (z)'!L18+'1. m. bevételek 2018 (z)'!L27+'1. m. bevételek 2018 (z)'!L36+'1. m. bevételek 2018 (z)'!L51+'1. m. bevételek 2018 (z)'!L169</f>
        <v>252239</v>
      </c>
      <c r="G11" s="592"/>
      <c r="H11" s="361" t="s">
        <v>452</v>
      </c>
      <c r="I11" s="360">
        <v>695626</v>
      </c>
      <c r="J11" s="360">
        <v>586830</v>
      </c>
      <c r="K11" s="360">
        <f>'2. m. kiadások 2018 (z)'!D257+'2. m. kiadások 2018 (z)'!D281</f>
        <v>491093</v>
      </c>
      <c r="L11" s="360">
        <f>'2. m. kiadások 2018 (z)'!H257+'2. m. kiadások 2018 (z)'!H281</f>
        <v>619999</v>
      </c>
      <c r="M11" s="360">
        <f>'2. m. kiadások 2018 (z)'!L257+'2. m. kiadások 2018 (z)'!L281+'2. m. kiadások 2018 (z)'!L58</f>
        <v>609728</v>
      </c>
      <c r="N11" s="123"/>
    </row>
    <row r="12" spans="1:14" x14ac:dyDescent="0.25">
      <c r="A12" s="358" t="s">
        <v>162</v>
      </c>
      <c r="B12" s="359">
        <v>3784</v>
      </c>
      <c r="C12" s="359">
        <v>5183</v>
      </c>
      <c r="D12" s="359">
        <f>'1. m. bevételek 2018 (z)'!D185</f>
        <v>0</v>
      </c>
      <c r="E12" s="359">
        <f>'1. m. bevételek 2018 (z)'!H185</f>
        <v>0</v>
      </c>
      <c r="F12" s="359">
        <f>'1. m. bevételek 2018 (z)'!L185</f>
        <v>1000</v>
      </c>
      <c r="G12" s="592"/>
      <c r="H12" s="358" t="s">
        <v>56</v>
      </c>
      <c r="I12" s="360">
        <v>21453</v>
      </c>
      <c r="J12" s="360">
        <v>27292</v>
      </c>
      <c r="K12" s="360">
        <f>'2. m. kiadások 2018 (z)'!D239</f>
        <v>39000</v>
      </c>
      <c r="L12" s="360">
        <f>'2. m. kiadások 2018 (z)'!H239</f>
        <v>54866</v>
      </c>
      <c r="M12" s="360">
        <f>'2. m. kiadások 2018 (z)'!L239</f>
        <v>33660</v>
      </c>
      <c r="N12" s="123"/>
    </row>
    <row r="13" spans="1:14" x14ac:dyDescent="0.25">
      <c r="A13" s="358" t="s">
        <v>163</v>
      </c>
      <c r="B13" s="359">
        <v>23250</v>
      </c>
      <c r="C13" s="359">
        <v>1540</v>
      </c>
      <c r="D13" s="359">
        <f>'1. m. bevételek 2018 (z)'!D205</f>
        <v>13000</v>
      </c>
      <c r="E13" s="359">
        <f>'1. m. bevételek 2018 (z)'!H205</f>
        <v>18000</v>
      </c>
      <c r="F13" s="359">
        <f>'1. m. bevételek 2018 (z)'!L205</f>
        <v>2000</v>
      </c>
      <c r="G13" s="592"/>
      <c r="H13" s="358" t="s">
        <v>164</v>
      </c>
      <c r="I13" s="360">
        <v>1040853</v>
      </c>
      <c r="J13" s="360">
        <v>984239</v>
      </c>
      <c r="K13" s="360">
        <v>0</v>
      </c>
      <c r="L13" s="360">
        <f>'2. m. kiadások 2018 (z)'!H456</f>
        <v>868730</v>
      </c>
      <c r="M13" s="360">
        <f>'2. m. kiadások 2018 (z)'!L456</f>
        <v>868729</v>
      </c>
      <c r="N13" s="123"/>
    </row>
    <row r="14" spans="1:14" x14ac:dyDescent="0.25">
      <c r="A14" s="358" t="s">
        <v>165</v>
      </c>
      <c r="B14" s="359">
        <v>42817</v>
      </c>
      <c r="C14" s="359">
        <v>71588</v>
      </c>
      <c r="D14" s="359">
        <f>'1. m. bevételek 2018 (z)'!D223</f>
        <v>82897</v>
      </c>
      <c r="E14" s="359">
        <f>'1. m. bevételek 2018 (z)'!H223</f>
        <v>248110</v>
      </c>
      <c r="F14" s="359">
        <f>'1. m. bevételek 2018 (z)'!L223</f>
        <v>248107</v>
      </c>
      <c r="G14" s="592"/>
      <c r="H14" s="358" t="s">
        <v>167</v>
      </c>
      <c r="I14" s="360">
        <v>23250</v>
      </c>
      <c r="J14" s="360">
        <v>9400</v>
      </c>
      <c r="K14" s="360">
        <f>'2. m. kiadások 2018 (z)'!D298</f>
        <v>5000</v>
      </c>
      <c r="L14" s="360">
        <f>'2. m. kiadások 2018 (z)'!H298</f>
        <v>11750</v>
      </c>
      <c r="M14" s="360">
        <f>'2. m. kiadások 2018 (z)'!L298</f>
        <v>11750</v>
      </c>
      <c r="N14" s="123"/>
    </row>
    <row r="15" spans="1:14" x14ac:dyDescent="0.25">
      <c r="A15" s="358" t="s">
        <v>166</v>
      </c>
      <c r="B15" s="359">
        <v>1050853</v>
      </c>
      <c r="C15" s="359">
        <v>984239</v>
      </c>
      <c r="D15" s="359">
        <v>0</v>
      </c>
      <c r="E15" s="359">
        <f>'1. m. bevételek 2018 (z)'!H240</f>
        <v>868730</v>
      </c>
      <c r="F15" s="359">
        <f>'1. m. bevételek 2018 (z)'!L240</f>
        <v>868729</v>
      </c>
      <c r="G15" s="592"/>
      <c r="H15" s="358" t="s">
        <v>169</v>
      </c>
      <c r="I15" s="360">
        <v>0</v>
      </c>
      <c r="J15" s="360">
        <v>1178</v>
      </c>
      <c r="K15" s="360">
        <f>'2. m. kiadások 2018 (z)'!D290+'2. m. kiadások 2018 (z)'!D292</f>
        <v>23962</v>
      </c>
      <c r="L15" s="360">
        <f>'2. m. kiadások 2018 (z)'!H290</f>
        <v>162138</v>
      </c>
      <c r="M15" s="360">
        <f>'2. m. kiadások 2018 (z)'!L290</f>
        <v>0</v>
      </c>
      <c r="N15" s="123"/>
    </row>
    <row r="16" spans="1:14" ht="24" x14ac:dyDescent="0.25">
      <c r="A16" s="358" t="s">
        <v>168</v>
      </c>
      <c r="B16" s="359">
        <v>39627</v>
      </c>
      <c r="C16" s="359">
        <v>38852</v>
      </c>
      <c r="D16" s="359">
        <v>0</v>
      </c>
      <c r="E16" s="359">
        <f>'1. m. bevételek 2018 (z)'!H243</f>
        <v>41199</v>
      </c>
      <c r="F16" s="359">
        <f>'1. m. bevételek 2018 (z)'!L243</f>
        <v>41198</v>
      </c>
      <c r="G16" s="592"/>
      <c r="H16" s="362" t="s">
        <v>182</v>
      </c>
      <c r="I16" s="360">
        <v>40547</v>
      </c>
      <c r="J16" s="360">
        <v>39627</v>
      </c>
      <c r="K16" s="360">
        <f>'2. m. kiadások 2018 (z)'!D459</f>
        <v>38852</v>
      </c>
      <c r="L16" s="360">
        <f>'2. m. kiadások 2018 (z)'!H459</f>
        <v>38852</v>
      </c>
      <c r="M16" s="360">
        <f>'2. m. kiadások 2018 (z)'!L459</f>
        <v>38852</v>
      </c>
      <c r="N16" s="123"/>
    </row>
    <row r="17" spans="1:14" x14ac:dyDescent="0.25">
      <c r="A17" s="358" t="s">
        <v>228</v>
      </c>
      <c r="B17" s="359">
        <v>339696</v>
      </c>
      <c r="C17" s="359">
        <v>0</v>
      </c>
      <c r="D17" s="359">
        <v>0</v>
      </c>
      <c r="E17" s="359">
        <v>0</v>
      </c>
      <c r="F17" s="359">
        <v>0</v>
      </c>
      <c r="G17" s="592"/>
      <c r="H17" s="362" t="s">
        <v>229</v>
      </c>
      <c r="I17" s="360">
        <v>226686</v>
      </c>
      <c r="J17" s="360">
        <v>0</v>
      </c>
      <c r="K17" s="360">
        <v>0</v>
      </c>
      <c r="L17" s="360">
        <v>0</v>
      </c>
      <c r="M17" s="360">
        <v>0</v>
      </c>
      <c r="N17" s="123"/>
    </row>
    <row r="18" spans="1:14" x14ac:dyDescent="0.25">
      <c r="A18" s="363"/>
      <c r="B18" s="352"/>
      <c r="C18" s="359"/>
      <c r="D18" s="359"/>
      <c r="E18" s="359"/>
      <c r="F18" s="359"/>
      <c r="G18" s="592"/>
      <c r="H18" s="353"/>
      <c r="I18" s="353"/>
      <c r="J18" s="353"/>
      <c r="K18" s="360"/>
      <c r="L18" s="360"/>
      <c r="M18" s="360"/>
      <c r="N18" s="123"/>
    </row>
    <row r="19" spans="1:14" x14ac:dyDescent="0.25">
      <c r="A19" s="350" t="s">
        <v>170</v>
      </c>
      <c r="B19" s="364">
        <f>SUM(B8:B18)</f>
        <v>3812749</v>
      </c>
      <c r="C19" s="364">
        <f>SUM(C8:C18)</f>
        <v>3498412</v>
      </c>
      <c r="D19" s="364">
        <f>SUM(D8:D18)</f>
        <v>2290018</v>
      </c>
      <c r="E19" s="364">
        <f>SUM(E8:E18)</f>
        <v>3690172</v>
      </c>
      <c r="F19" s="364">
        <f>SUM(F8:F18)</f>
        <v>3650219</v>
      </c>
      <c r="G19" s="592"/>
      <c r="H19" s="350" t="s">
        <v>171</v>
      </c>
      <c r="I19" s="365">
        <f>SUM(I8:I17)</f>
        <v>3571857</v>
      </c>
      <c r="J19" s="365">
        <f>SUM(J8:J17)</f>
        <v>3252769</v>
      </c>
      <c r="K19" s="365">
        <f>SUM(K8:K18)</f>
        <v>2303755</v>
      </c>
      <c r="L19" s="365">
        <f>SUM(L8:L18)</f>
        <v>3755788</v>
      </c>
      <c r="M19" s="365">
        <f>SUM(M8:M18)</f>
        <v>3323510</v>
      </c>
      <c r="N19" s="123"/>
    </row>
    <row r="20" spans="1:14" x14ac:dyDescent="0.25">
      <c r="A20" s="363"/>
      <c r="B20" s="352"/>
      <c r="C20" s="364"/>
      <c r="D20" s="364"/>
      <c r="E20" s="364"/>
      <c r="F20" s="364"/>
      <c r="G20" s="592"/>
      <c r="H20" s="358"/>
      <c r="I20" s="360"/>
      <c r="J20" s="360"/>
      <c r="K20" s="360"/>
      <c r="L20" s="360"/>
      <c r="M20" s="360"/>
      <c r="N20" s="123"/>
    </row>
    <row r="21" spans="1:14" x14ac:dyDescent="0.25">
      <c r="A21" s="358" t="s">
        <v>84</v>
      </c>
      <c r="B21" s="359">
        <v>130504</v>
      </c>
      <c r="C21" s="360">
        <v>117618</v>
      </c>
      <c r="D21" s="360">
        <f>'1. m. bevételek 2018 (z)'!D145</f>
        <v>335382</v>
      </c>
      <c r="E21" s="360">
        <f>'1. m. bevételek 2018 (z)'!H145</f>
        <v>556151</v>
      </c>
      <c r="F21" s="360">
        <f>'1. m. bevételek 2018 (z)'!L145</f>
        <v>315391</v>
      </c>
      <c r="G21" s="592"/>
      <c r="H21" s="358" t="s">
        <v>58</v>
      </c>
      <c r="I21" s="360">
        <v>95152</v>
      </c>
      <c r="J21" s="360">
        <v>203517</v>
      </c>
      <c r="K21" s="360">
        <f>'2. m. kiadások 2018 (z)'!D15+'2. m. kiadások 2018 (z)'!D30+'2. m. kiadások 2018 (z)'!D42+'2. m. kiadások 2018 (z)'!D66+'2. m. kiadások 2018 (z)'!D381</f>
        <v>233133</v>
      </c>
      <c r="L21" s="360">
        <f>'2. m. kiadások 2018 (z)'!H15+'2. m. kiadások 2018 (z)'!H30+'2. m. kiadások 2018 (z)'!H42+'2. m. kiadások 2018 (z)'!H66+'2. m. kiadások 2018 (z)'!H381</f>
        <v>510962</v>
      </c>
      <c r="M21" s="360">
        <f>'2. m. kiadások 2018 (z)'!L15+'2. m. kiadások 2018 (z)'!L30+'2. m. kiadások 2018 (z)'!L42+'2. m. kiadások 2018 (z)'!L66+'2. m. kiadások 2018 (z)'!L381</f>
        <v>393652</v>
      </c>
      <c r="N21" s="123"/>
    </row>
    <row r="22" spans="1:14" x14ac:dyDescent="0.25">
      <c r="A22" s="358" t="s">
        <v>691</v>
      </c>
      <c r="B22" s="359">
        <v>1789</v>
      </c>
      <c r="C22" s="359">
        <v>32480</v>
      </c>
      <c r="D22" s="359">
        <v>0</v>
      </c>
      <c r="E22" s="359">
        <f>'1. m. bevételek 2018 (z)'!H125</f>
        <v>2268</v>
      </c>
      <c r="F22" s="359">
        <f>'1. m. bevételek 2018 (z)'!L125</f>
        <v>2268</v>
      </c>
      <c r="G22" s="592"/>
      <c r="H22" s="358" t="s">
        <v>24</v>
      </c>
      <c r="I22" s="360">
        <v>155171</v>
      </c>
      <c r="J22" s="360">
        <v>225339</v>
      </c>
      <c r="K22" s="360">
        <f>'2. m. kiadások 2018 (z)'!D20+'2. m. kiadások 2018 (z)'!D418</f>
        <v>304823</v>
      </c>
      <c r="L22" s="360">
        <f>'2. m. kiadások 2018 (z)'!H20+'2. m. kiadások 2018 (z)'!H46+'2. m. kiadások 2018 (z)'!H418+'2. m. kiadások 2018 (z)'!H32</f>
        <v>328677</v>
      </c>
      <c r="M22" s="360">
        <f>'2. m. kiadások 2018 (z)'!L20+'2. m. kiadások 2018 (z)'!L46+'2. m. kiadások 2018 (z)'!L418+'2. m. kiadások 2018 (z)'!L32</f>
        <v>235033</v>
      </c>
      <c r="N22" s="123"/>
    </row>
    <row r="23" spans="1:14" ht="24" x14ac:dyDescent="0.25">
      <c r="A23" s="358" t="s">
        <v>172</v>
      </c>
      <c r="B23" s="359">
        <v>4341</v>
      </c>
      <c r="C23" s="359">
        <v>2737</v>
      </c>
      <c r="D23" s="359">
        <f>'1. m. bevételek 2018 (z)'!D189</f>
        <v>2000</v>
      </c>
      <c r="E23" s="359">
        <f>'1. m. bevételek 2018 (z)'!H189</f>
        <v>2000</v>
      </c>
      <c r="F23" s="359">
        <f>'1. m. bevételek 2018 (z)'!L189</f>
        <v>532</v>
      </c>
      <c r="G23" s="592"/>
      <c r="H23" s="361" t="s">
        <v>451</v>
      </c>
      <c r="I23" s="360">
        <v>18729</v>
      </c>
      <c r="J23" s="360">
        <v>13303</v>
      </c>
      <c r="K23" s="360">
        <f>'2. m. kiadások 2018 (z)'!D424+'2. m. kiadások 2018 (z)'!D436</f>
        <v>8450</v>
      </c>
      <c r="L23" s="360">
        <f>'2. m. kiadások 2018 (z)'!H424+'2. m. kiadások 2018 (z)'!H436</f>
        <v>15822</v>
      </c>
      <c r="M23" s="360">
        <f>'2. m. kiadások 2018 (z)'!L424+'2. m. kiadások 2018 (z)'!L436</f>
        <v>10093</v>
      </c>
      <c r="N23" s="123"/>
    </row>
    <row r="24" spans="1:14" x14ac:dyDescent="0.25">
      <c r="A24" s="358" t="s">
        <v>173</v>
      </c>
      <c r="B24" s="366">
        <v>47920</v>
      </c>
      <c r="C24" s="366">
        <v>236297</v>
      </c>
      <c r="D24" s="366">
        <f>'1. m. bevételek 2018 (z)'!D178</f>
        <v>1779</v>
      </c>
      <c r="E24" s="366">
        <f>'1. m. bevételek 2018 (z)'!H178</f>
        <v>191200</v>
      </c>
      <c r="F24" s="366">
        <f>'1. m. bevételek 2018 (z)'!L178</f>
        <v>189886</v>
      </c>
      <c r="G24" s="592"/>
      <c r="H24" s="358" t="s">
        <v>231</v>
      </c>
      <c r="I24" s="360">
        <v>0</v>
      </c>
      <c r="J24" s="360">
        <v>17109</v>
      </c>
      <c r="K24" s="360">
        <f>'2. m. kiadások 2018 (z)'!D455</f>
        <v>21004</v>
      </c>
      <c r="L24" s="360">
        <f>'2. m. kiadások 2018 (z)'!H455</f>
        <v>21004</v>
      </c>
      <c r="M24" s="360">
        <f>'2. m. kiadások 2018 (z)'!L455</f>
        <v>20584</v>
      </c>
      <c r="N24" s="123"/>
    </row>
    <row r="25" spans="1:14" x14ac:dyDescent="0.25">
      <c r="A25" s="358" t="s">
        <v>174</v>
      </c>
      <c r="B25" s="359">
        <v>40989</v>
      </c>
      <c r="C25" s="359">
        <v>357</v>
      </c>
      <c r="D25" s="359">
        <f>'1. m. bevételek 2018 (z)'!D199</f>
        <v>8300</v>
      </c>
      <c r="E25" s="359">
        <f>'1. m. bevételek 2018 (z)'!H199</f>
        <v>32329</v>
      </c>
      <c r="F25" s="359">
        <f>'1. m. bevételek 2018 (z)'!L199</f>
        <v>23885</v>
      </c>
      <c r="G25" s="592"/>
      <c r="H25" s="358" t="s">
        <v>450</v>
      </c>
      <c r="I25" s="360">
        <v>0</v>
      </c>
      <c r="J25" s="360">
        <v>290</v>
      </c>
      <c r="K25" s="360">
        <f>'2. m. kiadások 2018 (z)'!D446</f>
        <v>386824</v>
      </c>
      <c r="L25" s="360">
        <f>'2. m. kiadások 2018 (z)'!H446</f>
        <v>462377</v>
      </c>
      <c r="M25" s="360">
        <f>'2. m. kiadások 2018 (z)'!L446</f>
        <v>420</v>
      </c>
      <c r="N25" s="123"/>
    </row>
    <row r="26" spans="1:14" x14ac:dyDescent="0.25">
      <c r="A26" s="358" t="s">
        <v>175</v>
      </c>
      <c r="B26" s="359">
        <v>250769</v>
      </c>
      <c r="C26" s="359">
        <v>420413</v>
      </c>
      <c r="D26" s="359">
        <f>'1. m. bevételek 2018 (z)'!D234</f>
        <v>383010</v>
      </c>
      <c r="E26" s="359">
        <f>'1. m. bevételek 2018 (z)'!H234</f>
        <v>383010</v>
      </c>
      <c r="F26" s="359">
        <f>'1. m. bevételek 2018 (z)'!L234</f>
        <v>383010</v>
      </c>
      <c r="G26" s="592"/>
      <c r="H26" s="358" t="s">
        <v>177</v>
      </c>
      <c r="I26" s="360">
        <v>4560</v>
      </c>
      <c r="J26" s="360">
        <v>3390</v>
      </c>
      <c r="K26" s="360">
        <v>0</v>
      </c>
      <c r="L26" s="360">
        <v>0</v>
      </c>
      <c r="M26" s="360">
        <v>0</v>
      </c>
      <c r="N26" s="123"/>
    </row>
    <row r="27" spans="1:14" x14ac:dyDescent="0.25">
      <c r="A27" s="358" t="s">
        <v>176</v>
      </c>
      <c r="B27" s="359">
        <v>48409</v>
      </c>
      <c r="C27" s="359">
        <v>38541</v>
      </c>
      <c r="D27" s="359">
        <f>'1. m. bevételek 2018 (z)'!D239</f>
        <v>237500</v>
      </c>
      <c r="E27" s="359">
        <f>'1. m. bevételek 2018 (z)'!H239</f>
        <v>237500</v>
      </c>
      <c r="F27" s="359">
        <f>'1. m. bevételek 2018 (z)'!L239</f>
        <v>0</v>
      </c>
      <c r="G27" s="592"/>
      <c r="H27" s="353"/>
      <c r="I27" s="353"/>
      <c r="J27" s="353"/>
      <c r="K27" s="360"/>
      <c r="L27" s="360"/>
      <c r="M27" s="360"/>
      <c r="N27" s="123"/>
    </row>
    <row r="28" spans="1:14" x14ac:dyDescent="0.25">
      <c r="A28" s="358"/>
      <c r="B28" s="359"/>
      <c r="C28" s="359"/>
      <c r="D28" s="359"/>
      <c r="E28" s="359"/>
      <c r="F28" s="359"/>
      <c r="G28" s="592"/>
      <c r="H28" s="362"/>
      <c r="I28" s="360"/>
      <c r="J28" s="360"/>
      <c r="K28" s="360"/>
      <c r="L28" s="360"/>
      <c r="M28" s="360"/>
      <c r="N28" s="123"/>
    </row>
    <row r="29" spans="1:14" x14ac:dyDescent="0.25">
      <c r="A29" s="350" t="s">
        <v>178</v>
      </c>
      <c r="B29" s="364">
        <f>SUM(B21:B28)</f>
        <v>524721</v>
      </c>
      <c r="C29" s="364">
        <f>SUM(C21:C28)</f>
        <v>848443</v>
      </c>
      <c r="D29" s="364">
        <f>SUM(D21:D28)</f>
        <v>967971</v>
      </c>
      <c r="E29" s="364">
        <f>SUM(E21:E28)</f>
        <v>1404458</v>
      </c>
      <c r="F29" s="364">
        <f>SUM(F21:F28)</f>
        <v>914972</v>
      </c>
      <c r="G29" s="592"/>
      <c r="H29" s="350" t="s">
        <v>179</v>
      </c>
      <c r="I29" s="365">
        <f>SUM(I21:I28)</f>
        <v>273612</v>
      </c>
      <c r="J29" s="365">
        <f>SUM(J21:J28)</f>
        <v>462948</v>
      </c>
      <c r="K29" s="365">
        <f>SUM(K21:K28)</f>
        <v>954234</v>
      </c>
      <c r="L29" s="365">
        <f>SUM(L21:L28)</f>
        <v>1338842</v>
      </c>
      <c r="M29" s="365">
        <f>SUM(M21:M28)</f>
        <v>659782</v>
      </c>
      <c r="N29" s="123"/>
    </row>
    <row r="30" spans="1:14" x14ac:dyDescent="0.25">
      <c r="A30" s="350"/>
      <c r="B30" s="364"/>
      <c r="C30" s="364"/>
      <c r="D30" s="364"/>
      <c r="E30" s="364"/>
      <c r="F30" s="364"/>
      <c r="G30" s="592"/>
      <c r="H30" s="350"/>
      <c r="I30" s="365"/>
      <c r="J30" s="365"/>
      <c r="K30" s="365"/>
      <c r="L30" s="365"/>
      <c r="M30" s="365"/>
      <c r="N30" s="123"/>
    </row>
    <row r="31" spans="1:14" x14ac:dyDescent="0.25">
      <c r="A31" s="350"/>
      <c r="B31" s="364"/>
      <c r="C31" s="364"/>
      <c r="D31" s="364"/>
      <c r="E31" s="364"/>
      <c r="F31" s="364"/>
      <c r="G31" s="592"/>
      <c r="H31" s="350"/>
      <c r="I31" s="360"/>
      <c r="J31" s="360"/>
      <c r="K31" s="360"/>
      <c r="L31" s="360"/>
      <c r="M31" s="360"/>
      <c r="N31" s="123"/>
    </row>
    <row r="32" spans="1:14" x14ac:dyDescent="0.25">
      <c r="A32" s="367" t="s">
        <v>180</v>
      </c>
      <c r="B32" s="368">
        <f>SUM(B29,B19)</f>
        <v>4337470</v>
      </c>
      <c r="C32" s="368">
        <f>SUM(C29,C19)</f>
        <v>4346855</v>
      </c>
      <c r="D32" s="368">
        <f>SUM(D29,D19)</f>
        <v>3257989</v>
      </c>
      <c r="E32" s="368">
        <f>SUM(E29,E19)</f>
        <v>5094630</v>
      </c>
      <c r="F32" s="368">
        <f>SUM(F29,F19)</f>
        <v>4565191</v>
      </c>
      <c r="G32" s="593"/>
      <c r="H32" s="367" t="s">
        <v>181</v>
      </c>
      <c r="I32" s="368">
        <f>SUM(I29,I19)</f>
        <v>3845469</v>
      </c>
      <c r="J32" s="368">
        <f>SUM(J29,J19)</f>
        <v>3715717</v>
      </c>
      <c r="K32" s="368">
        <f>SUM(K29,K19)</f>
        <v>3257989</v>
      </c>
      <c r="L32" s="368">
        <f>SUM(L29,L19)</f>
        <v>5094630</v>
      </c>
      <c r="M32" s="368">
        <f>SUM(M29,M19)</f>
        <v>3983292</v>
      </c>
      <c r="N32" s="123"/>
    </row>
    <row r="33" spans="1:11" x14ac:dyDescent="0.25">
      <c r="A33" s="119"/>
      <c r="B33" s="119"/>
      <c r="C33" s="119"/>
      <c r="D33" s="119"/>
      <c r="G33" s="119"/>
      <c r="H33" s="119"/>
      <c r="I33" s="119"/>
      <c r="J33" s="119"/>
      <c r="K33" s="119"/>
    </row>
    <row r="34" spans="1:11" x14ac:dyDescent="0.25">
      <c r="A34" s="119"/>
      <c r="B34" s="119"/>
      <c r="C34" s="119"/>
      <c r="D34" s="119"/>
      <c r="G34" s="119"/>
      <c r="H34" s="119"/>
      <c r="I34" s="119"/>
      <c r="J34" s="119"/>
      <c r="K34" s="119"/>
    </row>
    <row r="35" spans="1:11" x14ac:dyDescent="0.25">
      <c r="A35" s="119"/>
      <c r="B35" s="119"/>
      <c r="C35" s="119"/>
      <c r="D35" s="119"/>
      <c r="G35" s="119"/>
      <c r="H35" s="119"/>
      <c r="I35" s="119"/>
      <c r="J35" s="119"/>
      <c r="K35" s="119"/>
    </row>
  </sheetData>
  <mergeCells count="3">
    <mergeCell ref="A2:M2"/>
    <mergeCell ref="A3:M3"/>
    <mergeCell ref="G5:G32"/>
  </mergeCells>
  <pageMargins left="0.7" right="0.7" top="0.75" bottom="0.75" header="0.3" footer="0.3"/>
  <pageSetup paperSize="9"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149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6.6640625" style="119" customWidth="1"/>
    <col min="2" max="2" width="33.6640625" style="119" customWidth="1"/>
    <col min="3" max="3" width="45.6640625" style="119" customWidth="1"/>
    <col min="4" max="4" width="12.44140625" style="119" customWidth="1"/>
    <col min="5" max="5" width="14.109375" style="119" customWidth="1"/>
    <col min="6" max="6" width="16.109375" style="119" customWidth="1"/>
    <col min="7" max="16384" width="9.109375" style="122"/>
  </cols>
  <sheetData>
    <row r="1" spans="1:6" ht="13.8" x14ac:dyDescent="0.25">
      <c r="A1" s="595" t="s">
        <v>1952</v>
      </c>
      <c r="B1" s="595"/>
      <c r="C1" s="595"/>
      <c r="D1" s="595"/>
      <c r="E1" s="595"/>
      <c r="F1" s="595"/>
    </row>
    <row r="2" spans="1:6" ht="13.8" x14ac:dyDescent="0.25">
      <c r="A2" s="183"/>
      <c r="B2" s="218"/>
      <c r="C2" s="218"/>
      <c r="D2" s="218"/>
      <c r="E2" s="218"/>
      <c r="F2" s="130"/>
    </row>
    <row r="3" spans="1:6" ht="13.8" x14ac:dyDescent="0.3">
      <c r="A3" s="596" t="s">
        <v>197</v>
      </c>
      <c r="B3" s="596"/>
      <c r="C3" s="596"/>
      <c r="D3" s="596"/>
      <c r="E3" s="596"/>
      <c r="F3" s="596"/>
    </row>
    <row r="4" spans="1:6" ht="13.8" x14ac:dyDescent="0.3">
      <c r="A4" s="183"/>
      <c r="B4" s="184"/>
      <c r="C4" s="183"/>
      <c r="D4" s="186"/>
      <c r="E4" s="185"/>
      <c r="F4" s="186"/>
    </row>
    <row r="5" spans="1:6" ht="13.8" x14ac:dyDescent="0.3">
      <c r="A5" s="187"/>
      <c r="B5" s="515"/>
      <c r="C5" s="188"/>
      <c r="D5" s="190"/>
      <c r="E5" s="189"/>
      <c r="F5" s="191"/>
    </row>
    <row r="6" spans="1:6" ht="15.6" x14ac:dyDescent="0.3">
      <c r="A6" s="597" t="s">
        <v>188</v>
      </c>
      <c r="B6" s="597"/>
      <c r="C6" s="597"/>
      <c r="D6" s="597"/>
      <c r="E6" s="597"/>
      <c r="F6" s="597"/>
    </row>
    <row r="7" spans="1:6" ht="13.8" x14ac:dyDescent="0.25">
      <c r="A7" s="187"/>
      <c r="B7" s="192"/>
      <c r="C7" s="193"/>
      <c r="D7" s="192"/>
      <c r="E7" s="185"/>
      <c r="F7" s="194" t="s">
        <v>186</v>
      </c>
    </row>
    <row r="8" spans="1:6" ht="13.8" x14ac:dyDescent="0.25">
      <c r="A8" s="195" t="s">
        <v>198</v>
      </c>
      <c r="B8" s="188" t="s">
        <v>199</v>
      </c>
      <c r="C8" s="188" t="s">
        <v>200</v>
      </c>
      <c r="D8" s="188" t="s">
        <v>448</v>
      </c>
      <c r="E8" s="188" t="s">
        <v>187</v>
      </c>
      <c r="F8" s="196" t="s">
        <v>154</v>
      </c>
    </row>
    <row r="9" spans="1:6" ht="13.8" x14ac:dyDescent="0.25">
      <c r="A9" s="195"/>
      <c r="B9" s="188"/>
      <c r="C9" s="188"/>
      <c r="D9" s="188"/>
      <c r="E9" s="188"/>
      <c r="F9" s="196"/>
    </row>
    <row r="10" spans="1:6" ht="26.4" x14ac:dyDescent="0.25">
      <c r="A10" s="197">
        <v>1</v>
      </c>
      <c r="B10" s="198" t="s">
        <v>201</v>
      </c>
      <c r="C10" s="199" t="s">
        <v>202</v>
      </c>
      <c r="D10" s="188"/>
      <c r="E10" s="188"/>
      <c r="F10" s="196"/>
    </row>
    <row r="11" spans="1:6" ht="13.8" x14ac:dyDescent="0.25">
      <c r="A11" s="195"/>
      <c r="B11" s="200" t="s">
        <v>36</v>
      </c>
      <c r="C11" s="188"/>
      <c r="D11" s="188"/>
      <c r="E11" s="188"/>
      <c r="F11" s="196"/>
    </row>
    <row r="12" spans="1:6" ht="13.8" x14ac:dyDescent="0.25">
      <c r="A12" s="195"/>
      <c r="B12" s="201" t="s">
        <v>203</v>
      </c>
      <c r="C12" s="202"/>
      <c r="D12" s="203">
        <v>8963736</v>
      </c>
      <c r="E12" s="203">
        <v>0</v>
      </c>
      <c r="F12" s="186">
        <f>SUM(D12:E12)</f>
        <v>8963736</v>
      </c>
    </row>
    <row r="13" spans="1:6" ht="13.8" x14ac:dyDescent="0.3">
      <c r="A13" s="204"/>
      <c r="B13" s="205" t="s">
        <v>30</v>
      </c>
      <c r="C13" s="206"/>
      <c r="D13" s="207">
        <f>SUM(D12:D12)</f>
        <v>8963736</v>
      </c>
      <c r="E13" s="207">
        <f>SUM(E12:E12)</f>
        <v>0</v>
      </c>
      <c r="F13" s="207">
        <f>SUM(F12:F12)</f>
        <v>8963736</v>
      </c>
    </row>
    <row r="14" spans="1:6" ht="13.8" x14ac:dyDescent="0.25">
      <c r="A14" s="195"/>
      <c r="B14" s="188"/>
      <c r="C14" s="188"/>
      <c r="D14" s="188"/>
      <c r="E14" s="188"/>
      <c r="F14" s="196"/>
    </row>
    <row r="15" spans="1:6" ht="26.4" x14ac:dyDescent="0.25">
      <c r="A15" s="197">
        <v>2</v>
      </c>
      <c r="B15" s="198" t="s">
        <v>204</v>
      </c>
      <c r="C15" s="199" t="s">
        <v>205</v>
      </c>
      <c r="D15" s="188"/>
      <c r="E15" s="188"/>
      <c r="F15" s="196"/>
    </row>
    <row r="16" spans="1:6" ht="13.8" x14ac:dyDescent="0.25">
      <c r="A16" s="195"/>
      <c r="B16" s="200" t="s">
        <v>36</v>
      </c>
      <c r="C16" s="188"/>
      <c r="D16" s="188"/>
      <c r="E16" s="188"/>
      <c r="F16" s="196"/>
    </row>
    <row r="17" spans="1:6" ht="13.8" x14ac:dyDescent="0.25">
      <c r="A17" s="195"/>
      <c r="B17" s="201" t="s">
        <v>203</v>
      </c>
      <c r="C17" s="202"/>
      <c r="D17" s="203">
        <v>141990461</v>
      </c>
      <c r="E17" s="203">
        <v>0</v>
      </c>
      <c r="F17" s="186">
        <f>SUM(D17:E17)</f>
        <v>141990461</v>
      </c>
    </row>
    <row r="18" spans="1:6" ht="13.8" x14ac:dyDescent="0.25">
      <c r="A18" s="195"/>
      <c r="B18" s="201" t="s">
        <v>693</v>
      </c>
      <c r="C18" s="202"/>
      <c r="D18" s="203"/>
      <c r="E18" s="203">
        <v>0</v>
      </c>
      <c r="F18" s="186">
        <f>SUM(D18:E18)</f>
        <v>0</v>
      </c>
    </row>
    <row r="19" spans="1:6" ht="13.8" x14ac:dyDescent="0.3">
      <c r="A19" s="204"/>
      <c r="B19" s="205" t="s">
        <v>30</v>
      </c>
      <c r="C19" s="206"/>
      <c r="D19" s="207">
        <f>SUM(D17:D18)</f>
        <v>141990461</v>
      </c>
      <c r="E19" s="207">
        <f t="shared" ref="E19:F19" si="0">SUM(E17:E18)</f>
        <v>0</v>
      </c>
      <c r="F19" s="207">
        <f t="shared" si="0"/>
        <v>141990461</v>
      </c>
    </row>
    <row r="20" spans="1:6" ht="13.8" x14ac:dyDescent="0.25">
      <c r="A20" s="195"/>
      <c r="B20" s="188"/>
      <c r="C20" s="188"/>
      <c r="D20" s="188"/>
      <c r="E20" s="188"/>
      <c r="F20" s="196"/>
    </row>
    <row r="21" spans="1:6" ht="26.4" x14ac:dyDescent="0.25">
      <c r="A21" s="197">
        <v>3</v>
      </c>
      <c r="B21" s="198" t="s">
        <v>206</v>
      </c>
      <c r="C21" s="199" t="s">
        <v>449</v>
      </c>
      <c r="D21" s="188"/>
      <c r="E21" s="188"/>
      <c r="F21" s="196"/>
    </row>
    <row r="22" spans="1:6" ht="13.8" x14ac:dyDescent="0.25">
      <c r="A22" s="195"/>
      <c r="B22" s="200" t="s">
        <v>36</v>
      </c>
      <c r="C22" s="188"/>
      <c r="D22" s="188"/>
      <c r="E22" s="188"/>
      <c r="F22" s="196"/>
    </row>
    <row r="23" spans="1:6" ht="13.8" x14ac:dyDescent="0.25">
      <c r="A23" s="195"/>
      <c r="B23" s="201" t="s">
        <v>203</v>
      </c>
      <c r="C23" s="202"/>
      <c r="D23" s="203">
        <v>66918831</v>
      </c>
      <c r="E23" s="203">
        <v>465948</v>
      </c>
      <c r="F23" s="186">
        <f>SUM(D23:E23)</f>
        <v>67384779</v>
      </c>
    </row>
    <row r="24" spans="1:6" ht="13.8" x14ac:dyDescent="0.25">
      <c r="A24" s="195"/>
      <c r="B24" s="201" t="s">
        <v>693</v>
      </c>
      <c r="C24" s="202"/>
      <c r="D24" s="203"/>
      <c r="E24" s="203">
        <v>9475165</v>
      </c>
      <c r="F24" s="186">
        <f>SUM(D24:E24)</f>
        <v>9475165</v>
      </c>
    </row>
    <row r="25" spans="1:6" ht="13.8" x14ac:dyDescent="0.3">
      <c r="A25" s="204"/>
      <c r="B25" s="205" t="s">
        <v>30</v>
      </c>
      <c r="C25" s="206"/>
      <c r="D25" s="207">
        <f>SUM(D23:D24)</f>
        <v>66918831</v>
      </c>
      <c r="E25" s="207">
        <f t="shared" ref="E25" si="1">SUM(E23:E24)</f>
        <v>9941113</v>
      </c>
      <c r="F25" s="207">
        <f>SUM(F23:F24)</f>
        <v>76859944</v>
      </c>
    </row>
    <row r="26" spans="1:6" ht="13.8" x14ac:dyDescent="0.25">
      <c r="A26" s="195"/>
      <c r="B26" s="188"/>
      <c r="C26" s="188"/>
      <c r="D26" s="188"/>
      <c r="E26" s="188"/>
      <c r="F26" s="196"/>
    </row>
    <row r="27" spans="1:6" ht="39.6" x14ac:dyDescent="0.25">
      <c r="A27" s="197">
        <v>4</v>
      </c>
      <c r="B27" s="198" t="s">
        <v>207</v>
      </c>
      <c r="C27" s="199" t="s">
        <v>208</v>
      </c>
      <c r="D27" s="188"/>
      <c r="E27" s="188"/>
      <c r="F27" s="196"/>
    </row>
    <row r="28" spans="1:6" ht="13.8" x14ac:dyDescent="0.25">
      <c r="A28" s="195"/>
      <c r="B28" s="200" t="s">
        <v>36</v>
      </c>
      <c r="C28" s="188"/>
      <c r="D28" s="188"/>
      <c r="E28" s="188"/>
      <c r="F28" s="196"/>
    </row>
    <row r="29" spans="1:6" ht="13.8" x14ac:dyDescent="0.25">
      <c r="A29" s="195"/>
      <c r="B29" s="201" t="s">
        <v>203</v>
      </c>
      <c r="C29" s="202"/>
      <c r="D29" s="203">
        <v>8474064</v>
      </c>
      <c r="E29" s="203">
        <v>0</v>
      </c>
      <c r="F29" s="186">
        <f>SUM(D29:E29)</f>
        <v>8474064</v>
      </c>
    </row>
    <row r="30" spans="1:6" s="219" customFormat="1" ht="13.8" x14ac:dyDescent="0.3">
      <c r="A30" s="225"/>
      <c r="B30" s="222" t="s">
        <v>30</v>
      </c>
      <c r="C30" s="221"/>
      <c r="D30" s="223">
        <f>SUM(D29:D29)</f>
        <v>8474064</v>
      </c>
      <c r="E30" s="223">
        <f>SUM(E29:E29)</f>
        <v>0</v>
      </c>
      <c r="F30" s="223">
        <f>SUM(F29:F29)</f>
        <v>8474064</v>
      </c>
    </row>
    <row r="31" spans="1:6" ht="13.8" x14ac:dyDescent="0.25">
      <c r="A31" s="195"/>
      <c r="B31" s="188"/>
      <c r="C31" s="188"/>
      <c r="D31" s="188"/>
      <c r="E31" s="188"/>
      <c r="F31" s="196"/>
    </row>
    <row r="32" spans="1:6" ht="39.6" x14ac:dyDescent="0.25">
      <c r="A32" s="197">
        <v>5</v>
      </c>
      <c r="B32" s="198" t="s">
        <v>209</v>
      </c>
      <c r="C32" s="199" t="s">
        <v>210</v>
      </c>
      <c r="D32" s="188"/>
      <c r="E32" s="188"/>
      <c r="F32" s="196"/>
    </row>
    <row r="33" spans="1:6" ht="13.8" x14ac:dyDescent="0.25">
      <c r="A33" s="195"/>
      <c r="B33" s="200" t="s">
        <v>36</v>
      </c>
      <c r="C33" s="188"/>
      <c r="D33" s="188"/>
      <c r="E33" s="188"/>
      <c r="F33" s="196"/>
    </row>
    <row r="34" spans="1:6" ht="13.8" x14ac:dyDescent="0.25">
      <c r="A34" s="195"/>
      <c r="B34" s="201" t="s">
        <v>203</v>
      </c>
      <c r="C34" s="202"/>
      <c r="D34" s="203">
        <v>12798978</v>
      </c>
      <c r="E34" s="203">
        <v>0</v>
      </c>
      <c r="F34" s="203">
        <f>SUM(D34:E34)</f>
        <v>12798978</v>
      </c>
    </row>
    <row r="35" spans="1:6" ht="13.8" x14ac:dyDescent="0.3">
      <c r="A35" s="225"/>
      <c r="B35" s="222" t="s">
        <v>30</v>
      </c>
      <c r="C35" s="221"/>
      <c r="D35" s="223">
        <f>SUM(D34:D34)</f>
        <v>12798978</v>
      </c>
      <c r="E35" s="223">
        <f>SUM(E34:E34)</f>
        <v>0</v>
      </c>
      <c r="F35" s="223">
        <f>SUM(F34:F34)</f>
        <v>12798978</v>
      </c>
    </row>
    <row r="36" spans="1:6" ht="13.8" x14ac:dyDescent="0.25">
      <c r="A36" s="195"/>
      <c r="B36" s="188"/>
      <c r="C36" s="188"/>
      <c r="D36" s="188"/>
      <c r="E36" s="188"/>
      <c r="F36" s="196"/>
    </row>
    <row r="37" spans="1:6" ht="39.6" x14ac:dyDescent="0.25">
      <c r="A37" s="197">
        <v>6</v>
      </c>
      <c r="B37" s="198" t="s">
        <v>211</v>
      </c>
      <c r="C37" s="199" t="s">
        <v>212</v>
      </c>
      <c r="D37" s="188"/>
      <c r="E37" s="188"/>
      <c r="F37" s="196"/>
    </row>
    <row r="38" spans="1:6" ht="13.8" x14ac:dyDescent="0.25">
      <c r="A38" s="195"/>
      <c r="B38" s="200" t="s">
        <v>36</v>
      </c>
      <c r="C38" s="188"/>
      <c r="D38" s="188"/>
      <c r="E38" s="188"/>
      <c r="F38" s="196"/>
    </row>
    <row r="39" spans="1:6" ht="13.8" x14ac:dyDescent="0.25">
      <c r="A39" s="195"/>
      <c r="B39" s="201" t="s">
        <v>203</v>
      </c>
      <c r="C39" s="202"/>
      <c r="D39" s="203">
        <v>6255276</v>
      </c>
      <c r="E39" s="203">
        <v>0</v>
      </c>
      <c r="F39" s="186">
        <f>SUM(D39:E39)</f>
        <v>6255276</v>
      </c>
    </row>
    <row r="40" spans="1:6" ht="13.8" x14ac:dyDescent="0.3">
      <c r="A40" s="225"/>
      <c r="B40" s="222" t="s">
        <v>30</v>
      </c>
      <c r="C40" s="221"/>
      <c r="D40" s="223">
        <f>SUM(D39:D39)</f>
        <v>6255276</v>
      </c>
      <c r="E40" s="223">
        <f>SUM(E39:E39)</f>
        <v>0</v>
      </c>
      <c r="F40" s="223">
        <f>SUM(F39:F39)</f>
        <v>6255276</v>
      </c>
    </row>
    <row r="41" spans="1:6" ht="13.8" x14ac:dyDescent="0.25">
      <c r="A41" s="195"/>
      <c r="B41" s="188"/>
      <c r="C41" s="188"/>
      <c r="D41" s="188"/>
      <c r="E41" s="188"/>
      <c r="F41" s="196"/>
    </row>
    <row r="42" spans="1:6" ht="26.4" x14ac:dyDescent="0.25">
      <c r="A42" s="197">
        <v>7</v>
      </c>
      <c r="B42" s="198" t="s">
        <v>222</v>
      </c>
      <c r="C42" s="199" t="s">
        <v>223</v>
      </c>
      <c r="D42" s="188"/>
      <c r="E42" s="188"/>
      <c r="F42" s="196"/>
    </row>
    <row r="43" spans="1:6" ht="13.8" x14ac:dyDescent="0.25">
      <c r="A43" s="195"/>
      <c r="B43" s="200" t="s">
        <v>36</v>
      </c>
      <c r="C43" s="188"/>
      <c r="D43" s="188"/>
      <c r="E43" s="188"/>
      <c r="F43" s="196"/>
    </row>
    <row r="44" spans="1:6" ht="13.8" x14ac:dyDescent="0.25">
      <c r="A44" s="195"/>
      <c r="B44" s="201" t="s">
        <v>203</v>
      </c>
      <c r="C44" s="202"/>
      <c r="D44" s="203">
        <v>21453020</v>
      </c>
      <c r="E44" s="203">
        <v>0</v>
      </c>
      <c r="F44" s="203">
        <f>SUM(D44:E44)</f>
        <v>21453020</v>
      </c>
    </row>
    <row r="45" spans="1:6" ht="13.8" x14ac:dyDescent="0.3">
      <c r="A45" s="225"/>
      <c r="B45" s="222" t="s">
        <v>30</v>
      </c>
      <c r="C45" s="221"/>
      <c r="D45" s="223">
        <f>SUM(D44:D44)</f>
        <v>21453020</v>
      </c>
      <c r="E45" s="223">
        <f>SUM(E44:E44)</f>
        <v>0</v>
      </c>
      <c r="F45" s="223">
        <f>SUM(F44:F44)</f>
        <v>21453020</v>
      </c>
    </row>
    <row r="46" spans="1:6" ht="13.8" x14ac:dyDescent="0.3">
      <c r="A46" s="187"/>
      <c r="B46" s="515"/>
      <c r="C46" s="188"/>
      <c r="D46" s="190"/>
      <c r="E46" s="190"/>
      <c r="F46" s="190"/>
    </row>
    <row r="47" spans="1:6" ht="13.8" x14ac:dyDescent="0.25">
      <c r="A47" s="197">
        <v>8</v>
      </c>
      <c r="B47" s="198" t="s">
        <v>650</v>
      </c>
      <c r="C47" s="199" t="s">
        <v>651</v>
      </c>
      <c r="D47" s="188"/>
      <c r="E47" s="188"/>
      <c r="F47" s="196"/>
    </row>
    <row r="48" spans="1:6" ht="13.8" x14ac:dyDescent="0.25">
      <c r="A48" s="195"/>
      <c r="B48" s="200" t="s">
        <v>36</v>
      </c>
      <c r="C48" s="188"/>
      <c r="D48" s="188"/>
      <c r="E48" s="188"/>
      <c r="F48" s="196"/>
    </row>
    <row r="49" spans="1:6" ht="13.8" x14ac:dyDescent="0.25">
      <c r="A49" s="195"/>
      <c r="B49" s="201" t="s">
        <v>203</v>
      </c>
      <c r="C49" s="202"/>
      <c r="D49" s="203">
        <v>0</v>
      </c>
      <c r="E49" s="203">
        <v>78366300</v>
      </c>
      <c r="F49" s="203">
        <f>SUM(D49:E49)</f>
        <v>78366300</v>
      </c>
    </row>
    <row r="50" spans="1:6" ht="13.8" x14ac:dyDescent="0.3">
      <c r="A50" s="225"/>
      <c r="B50" s="222" t="s">
        <v>30</v>
      </c>
      <c r="C50" s="221"/>
      <c r="D50" s="223">
        <f>SUM(D49:D49)</f>
        <v>0</v>
      </c>
      <c r="E50" s="223">
        <f>SUM(E49:E49)</f>
        <v>78366300</v>
      </c>
      <c r="F50" s="223">
        <f>SUM(F49:F49)</f>
        <v>78366300</v>
      </c>
    </row>
    <row r="51" spans="1:6" ht="13.8" x14ac:dyDescent="0.3">
      <c r="A51" s="187"/>
      <c r="B51" s="515"/>
      <c r="C51" s="188"/>
      <c r="D51" s="190"/>
      <c r="E51" s="190"/>
      <c r="F51" s="190"/>
    </row>
    <row r="52" spans="1:6" ht="26.4" x14ac:dyDescent="0.25">
      <c r="A52" s="197">
        <v>9</v>
      </c>
      <c r="B52" s="198" t="s">
        <v>652</v>
      </c>
      <c r="C52" s="199" t="s">
        <v>653</v>
      </c>
      <c r="D52" s="188"/>
      <c r="E52" s="188"/>
      <c r="F52" s="196"/>
    </row>
    <row r="53" spans="1:6" ht="13.8" x14ac:dyDescent="0.25">
      <c r="A53" s="195"/>
      <c r="B53" s="200" t="s">
        <v>36</v>
      </c>
      <c r="C53" s="188"/>
      <c r="D53" s="188"/>
      <c r="E53" s="188"/>
      <c r="F53" s="196"/>
    </row>
    <row r="54" spans="1:6" ht="13.8" x14ac:dyDescent="0.25">
      <c r="A54" s="195"/>
      <c r="B54" s="201" t="s">
        <v>203</v>
      </c>
      <c r="C54" s="202"/>
      <c r="D54" s="203">
        <v>0</v>
      </c>
      <c r="E54" s="203">
        <v>62570637</v>
      </c>
      <c r="F54" s="203">
        <f>SUM(D54:E54)</f>
        <v>62570637</v>
      </c>
    </row>
    <row r="55" spans="1:6" ht="13.8" x14ac:dyDescent="0.3">
      <c r="A55" s="225"/>
      <c r="B55" s="222" t="s">
        <v>30</v>
      </c>
      <c r="C55" s="221"/>
      <c r="D55" s="223">
        <f>SUM(D54:D54)</f>
        <v>0</v>
      </c>
      <c r="E55" s="223">
        <f>SUM(E54:E54)</f>
        <v>62570637</v>
      </c>
      <c r="F55" s="223">
        <f>SUM(F54:F54)</f>
        <v>62570637</v>
      </c>
    </row>
    <row r="56" spans="1:6" ht="13.8" x14ac:dyDescent="0.3">
      <c r="A56" s="187"/>
      <c r="B56" s="515"/>
      <c r="C56" s="188"/>
      <c r="D56" s="190"/>
      <c r="E56" s="190"/>
      <c r="F56" s="190"/>
    </row>
    <row r="57" spans="1:6" ht="26.4" x14ac:dyDescent="0.25">
      <c r="A57" s="197">
        <v>10</v>
      </c>
      <c r="B57" s="198" t="s">
        <v>654</v>
      </c>
      <c r="C57" s="199" t="s">
        <v>655</v>
      </c>
      <c r="D57" s="188"/>
      <c r="E57" s="188"/>
      <c r="F57" s="196"/>
    </row>
    <row r="58" spans="1:6" ht="13.8" x14ac:dyDescent="0.25">
      <c r="A58" s="195"/>
      <c r="B58" s="200" t="s">
        <v>36</v>
      </c>
      <c r="C58" s="188"/>
      <c r="D58" s="188"/>
      <c r="E58" s="188"/>
      <c r="F58" s="196"/>
    </row>
    <row r="59" spans="1:6" ht="13.8" x14ac:dyDescent="0.25">
      <c r="A59" s="195"/>
      <c r="B59" s="201" t="s">
        <v>203</v>
      </c>
      <c r="C59" s="202"/>
      <c r="D59" s="203">
        <v>0</v>
      </c>
      <c r="E59" s="203">
        <v>183273300</v>
      </c>
      <c r="F59" s="203">
        <f>SUM(D59:E59)</f>
        <v>183273300</v>
      </c>
    </row>
    <row r="60" spans="1:6" ht="13.8" x14ac:dyDescent="0.3">
      <c r="A60" s="225"/>
      <c r="B60" s="222" t="s">
        <v>30</v>
      </c>
      <c r="C60" s="221"/>
      <c r="D60" s="223">
        <f>SUM(D59:D59)</f>
        <v>0</v>
      </c>
      <c r="E60" s="223">
        <f>SUM(E59:E59)</f>
        <v>183273300</v>
      </c>
      <c r="F60" s="223">
        <f>SUM(F59:F59)</f>
        <v>183273300</v>
      </c>
    </row>
    <row r="61" spans="1:6" ht="13.8" x14ac:dyDescent="0.3">
      <c r="A61" s="187"/>
      <c r="B61" s="515"/>
      <c r="C61" s="188"/>
      <c r="D61" s="190"/>
      <c r="E61" s="190"/>
      <c r="F61" s="190"/>
    </row>
    <row r="62" spans="1:6" ht="13.8" x14ac:dyDescent="0.25">
      <c r="A62" s="195"/>
      <c r="B62" s="188"/>
      <c r="C62" s="188"/>
      <c r="D62" s="188"/>
      <c r="E62" s="188"/>
      <c r="F62" s="196"/>
    </row>
    <row r="63" spans="1:6" ht="15.6" x14ac:dyDescent="0.3">
      <c r="A63" s="208"/>
      <c r="B63" s="594" t="s">
        <v>213</v>
      </c>
      <c r="C63" s="594"/>
      <c r="D63" s="209">
        <f>+D13+D19+D25+D30+D35+D45+D40+D50+D55+D60</f>
        <v>266854366</v>
      </c>
      <c r="E63" s="209">
        <f t="shared" ref="E63:F63" si="2">+E13+E19+E25+E30+E35+E45+E40+E50+E55+E60</f>
        <v>334151350</v>
      </c>
      <c r="F63" s="209">
        <f t="shared" si="2"/>
        <v>601005716</v>
      </c>
    </row>
    <row r="64" spans="1:6" x14ac:dyDescent="0.25">
      <c r="A64" s="187"/>
      <c r="B64" s="210"/>
      <c r="C64" s="187"/>
      <c r="D64" s="211"/>
      <c r="E64" s="185"/>
      <c r="F64" s="186"/>
    </row>
    <row r="65" spans="1:8" ht="15.6" x14ac:dyDescent="0.3">
      <c r="A65" s="597" t="s">
        <v>189</v>
      </c>
      <c r="B65" s="597"/>
      <c r="C65" s="597"/>
      <c r="D65" s="597"/>
      <c r="E65" s="597"/>
      <c r="F65" s="597"/>
    </row>
    <row r="66" spans="1:8" ht="13.8" x14ac:dyDescent="0.3">
      <c r="A66" s="598" t="s">
        <v>186</v>
      </c>
      <c r="B66" s="598"/>
      <c r="C66" s="598"/>
      <c r="D66" s="598"/>
      <c r="E66" s="598"/>
      <c r="F66" s="598"/>
    </row>
    <row r="67" spans="1:8" ht="13.8" x14ac:dyDescent="0.3">
      <c r="A67" s="195" t="s">
        <v>198</v>
      </c>
      <c r="B67" s="514" t="s">
        <v>199</v>
      </c>
      <c r="C67" s="188" t="s">
        <v>200</v>
      </c>
      <c r="D67" s="188" t="s">
        <v>448</v>
      </c>
      <c r="E67" s="188" t="s">
        <v>187</v>
      </c>
      <c r="F67" s="196" t="s">
        <v>154</v>
      </c>
    </row>
    <row r="68" spans="1:8" x14ac:dyDescent="0.25">
      <c r="A68" s="187"/>
      <c r="B68" s="212"/>
      <c r="C68" s="187"/>
      <c r="D68" s="213"/>
      <c r="E68" s="185"/>
      <c r="F68" s="186"/>
    </row>
    <row r="69" spans="1:8" ht="26.4" x14ac:dyDescent="0.3">
      <c r="A69" s="197">
        <v>1</v>
      </c>
      <c r="B69" s="198" t="s">
        <v>201</v>
      </c>
      <c r="C69" s="199" t="s">
        <v>202</v>
      </c>
      <c r="D69" s="190"/>
      <c r="E69" s="191"/>
      <c r="F69" s="191"/>
    </row>
    <row r="70" spans="1:8" x14ac:dyDescent="0.25">
      <c r="A70" s="187"/>
      <c r="B70" s="200" t="s">
        <v>36</v>
      </c>
      <c r="C70" s="187"/>
      <c r="D70" s="203"/>
      <c r="E70" s="186"/>
      <c r="F70" s="186"/>
    </row>
    <row r="71" spans="1:8" x14ac:dyDescent="0.25">
      <c r="A71" s="187"/>
      <c r="B71" s="201" t="s">
        <v>214</v>
      </c>
      <c r="C71" s="202" t="s">
        <v>215</v>
      </c>
      <c r="D71" s="203">
        <v>120000</v>
      </c>
      <c r="E71" s="186">
        <v>420000</v>
      </c>
      <c r="F71" s="186">
        <f>SUM(D71:E71)</f>
        <v>540000</v>
      </c>
    </row>
    <row r="72" spans="1:8" x14ac:dyDescent="0.25">
      <c r="A72" s="187"/>
      <c r="B72" s="201"/>
      <c r="C72" s="202" t="s">
        <v>216</v>
      </c>
      <c r="D72" s="203">
        <v>23760</v>
      </c>
      <c r="E72" s="203">
        <v>81816</v>
      </c>
      <c r="F72" s="186">
        <f>SUM(D72:E72)</f>
        <v>105576</v>
      </c>
    </row>
    <row r="73" spans="1:8" x14ac:dyDescent="0.25">
      <c r="A73" s="187"/>
      <c r="B73" s="201"/>
      <c r="C73" s="202" t="s">
        <v>217</v>
      </c>
      <c r="D73" s="203">
        <v>0</v>
      </c>
      <c r="E73" s="186">
        <v>6071883</v>
      </c>
      <c r="F73" s="186">
        <f>SUM(D73:E73)</f>
        <v>6071883</v>
      </c>
    </row>
    <row r="74" spans="1:8" x14ac:dyDescent="0.25">
      <c r="A74" s="187"/>
      <c r="B74" s="201"/>
      <c r="C74" s="202" t="s">
        <v>218</v>
      </c>
      <c r="D74" s="203">
        <v>2135108</v>
      </c>
      <c r="E74" s="186">
        <v>0</v>
      </c>
      <c r="F74" s="186">
        <f>SUM(D74:E74)</f>
        <v>2135108</v>
      </c>
    </row>
    <row r="75" spans="1:8" ht="13.8" x14ac:dyDescent="0.3">
      <c r="A75" s="204"/>
      <c r="B75" s="205" t="s">
        <v>30</v>
      </c>
      <c r="C75" s="206"/>
      <c r="D75" s="207">
        <f>SUM(D71:D74)</f>
        <v>2278868</v>
      </c>
      <c r="E75" s="207">
        <f>SUM(E71:E74)</f>
        <v>6573699</v>
      </c>
      <c r="F75" s="207">
        <f>SUM(F71:F74)</f>
        <v>8852567</v>
      </c>
    </row>
    <row r="76" spans="1:8" ht="13.8" x14ac:dyDescent="0.3">
      <c r="A76" s="187"/>
      <c r="B76" s="515"/>
      <c r="C76" s="188"/>
      <c r="D76" s="190"/>
      <c r="E76" s="190"/>
      <c r="F76" s="190"/>
    </row>
    <row r="77" spans="1:8" ht="26.4" x14ac:dyDescent="0.3">
      <c r="A77" s="197">
        <v>2</v>
      </c>
      <c r="B77" s="198" t="s">
        <v>204</v>
      </c>
      <c r="C77" s="199" t="s">
        <v>205</v>
      </c>
      <c r="D77" s="190"/>
      <c r="E77" s="191"/>
      <c r="F77" s="191"/>
    </row>
    <row r="78" spans="1:8" x14ac:dyDescent="0.25">
      <c r="A78" s="187"/>
      <c r="B78" s="200" t="s">
        <v>36</v>
      </c>
      <c r="C78" s="187"/>
      <c r="D78" s="203"/>
      <c r="E78" s="186"/>
      <c r="F78" s="186"/>
    </row>
    <row r="79" spans="1:8" x14ac:dyDescent="0.25">
      <c r="A79" s="187"/>
      <c r="B79" s="201" t="s">
        <v>214</v>
      </c>
      <c r="C79" s="202" t="s">
        <v>219</v>
      </c>
      <c r="D79" s="203">
        <v>0</v>
      </c>
      <c r="E79" s="186">
        <v>119175161</v>
      </c>
      <c r="F79" s="186">
        <f>SUM(E79:E79)</f>
        <v>119175161</v>
      </c>
      <c r="H79" s="292"/>
    </row>
    <row r="80" spans="1:8" x14ac:dyDescent="0.25">
      <c r="A80" s="187"/>
      <c r="B80" s="201"/>
      <c r="C80" s="202" t="s">
        <v>217</v>
      </c>
      <c r="D80" s="203">
        <v>0</v>
      </c>
      <c r="E80" s="186">
        <v>0</v>
      </c>
      <c r="F80" s="186">
        <f>SUM(E80:E80)</f>
        <v>0</v>
      </c>
    </row>
    <row r="81" spans="1:6" ht="13.8" x14ac:dyDescent="0.3">
      <c r="A81" s="204"/>
      <c r="B81" s="205" t="s">
        <v>30</v>
      </c>
      <c r="C81" s="206"/>
      <c r="D81" s="207">
        <f>SUM(D79:D80)</f>
        <v>0</v>
      </c>
      <c r="E81" s="207">
        <f>SUM(E79:E80)</f>
        <v>119175161</v>
      </c>
      <c r="F81" s="207">
        <f>SUM(F79:F80)</f>
        <v>119175161</v>
      </c>
    </row>
    <row r="82" spans="1:6" ht="13.8" x14ac:dyDescent="0.3">
      <c r="A82" s="187"/>
      <c r="B82" s="515"/>
      <c r="C82" s="188"/>
      <c r="D82" s="190"/>
      <c r="E82" s="190"/>
      <c r="F82" s="190"/>
    </row>
    <row r="83" spans="1:6" ht="26.4" x14ac:dyDescent="0.3">
      <c r="A83" s="197">
        <v>3</v>
      </c>
      <c r="B83" s="198" t="s">
        <v>206</v>
      </c>
      <c r="C83" s="199" t="s">
        <v>449</v>
      </c>
      <c r="D83" s="190"/>
      <c r="E83" s="191"/>
      <c r="F83" s="191"/>
    </row>
    <row r="84" spans="1:6" x14ac:dyDescent="0.25">
      <c r="A84" s="187"/>
      <c r="B84" s="200" t="s">
        <v>36</v>
      </c>
      <c r="C84" s="187"/>
      <c r="D84" s="203"/>
      <c r="E84" s="186"/>
      <c r="F84" s="186"/>
    </row>
    <row r="85" spans="1:6" x14ac:dyDescent="0.25">
      <c r="A85" s="187"/>
      <c r="B85" s="201" t="s">
        <v>214</v>
      </c>
      <c r="C85" s="202" t="s">
        <v>219</v>
      </c>
      <c r="D85" s="203">
        <v>0</v>
      </c>
      <c r="E85" s="186">
        <v>76032944</v>
      </c>
      <c r="F85" s="186">
        <f>SUM(E85:E85)</f>
        <v>76032944</v>
      </c>
    </row>
    <row r="86" spans="1:6" x14ac:dyDescent="0.25">
      <c r="A86" s="187"/>
      <c r="B86" s="201"/>
      <c r="C86" s="202" t="s">
        <v>217</v>
      </c>
      <c r="D86" s="203">
        <v>0</v>
      </c>
      <c r="E86" s="186">
        <v>992100</v>
      </c>
      <c r="F86" s="186">
        <f>SUM(E86:E86)</f>
        <v>992100</v>
      </c>
    </row>
    <row r="87" spans="1:6" ht="13.8" x14ac:dyDescent="0.3">
      <c r="A87" s="204"/>
      <c r="B87" s="205" t="s">
        <v>30</v>
      </c>
      <c r="C87" s="206"/>
      <c r="D87" s="207">
        <f>SUM(D85:D86)</f>
        <v>0</v>
      </c>
      <c r="E87" s="207">
        <f>SUM(E85:E86)</f>
        <v>77025044</v>
      </c>
      <c r="F87" s="207">
        <f>SUM(F85:F86)</f>
        <v>77025044</v>
      </c>
    </row>
    <row r="88" spans="1:6" ht="13.8" x14ac:dyDescent="0.3">
      <c r="A88" s="187"/>
      <c r="B88" s="515"/>
      <c r="C88" s="188"/>
      <c r="D88" s="190"/>
      <c r="E88" s="190"/>
      <c r="F88" s="190"/>
    </row>
    <row r="89" spans="1:6" ht="39.6" x14ac:dyDescent="0.3">
      <c r="A89" s="197">
        <v>4</v>
      </c>
      <c r="B89" s="198" t="s">
        <v>207</v>
      </c>
      <c r="C89" s="199" t="s">
        <v>208</v>
      </c>
      <c r="D89" s="190"/>
      <c r="E89" s="191"/>
      <c r="F89" s="191"/>
    </row>
    <row r="90" spans="1:6" x14ac:dyDescent="0.25">
      <c r="A90" s="187"/>
      <c r="B90" s="200" t="s">
        <v>36</v>
      </c>
      <c r="C90" s="187"/>
      <c r="D90" s="203"/>
      <c r="E90" s="186"/>
      <c r="F90" s="186"/>
    </row>
    <row r="91" spans="1:6" x14ac:dyDescent="0.25">
      <c r="A91" s="187"/>
      <c r="B91" s="201" t="s">
        <v>214</v>
      </c>
      <c r="C91" s="202" t="s">
        <v>215</v>
      </c>
      <c r="D91" s="203">
        <v>0</v>
      </c>
      <c r="E91" s="186">
        <v>1474900</v>
      </c>
      <c r="F91" s="186">
        <f>SUM(D91:E91)</f>
        <v>1474900</v>
      </c>
    </row>
    <row r="92" spans="1:6" x14ac:dyDescent="0.25">
      <c r="A92" s="187"/>
      <c r="B92" s="201"/>
      <c r="C92" s="202" t="s">
        <v>216</v>
      </c>
      <c r="D92" s="203">
        <v>0</v>
      </c>
      <c r="E92" s="186">
        <v>262852</v>
      </c>
      <c r="F92" s="186">
        <f>SUM(D92:E92)</f>
        <v>262852</v>
      </c>
    </row>
    <row r="93" spans="1:6" x14ac:dyDescent="0.25">
      <c r="A93" s="187"/>
      <c r="B93" s="201"/>
      <c r="C93" s="202" t="s">
        <v>217</v>
      </c>
      <c r="D93" s="203">
        <v>0</v>
      </c>
      <c r="E93" s="186">
        <v>801028</v>
      </c>
      <c r="F93" s="186">
        <f>SUM(D93:E93)</f>
        <v>801028</v>
      </c>
    </row>
    <row r="94" spans="1:6" x14ac:dyDescent="0.25">
      <c r="A94" s="187"/>
      <c r="B94" s="201"/>
      <c r="C94" s="202" t="s">
        <v>218</v>
      </c>
      <c r="D94" s="203">
        <v>0</v>
      </c>
      <c r="E94" s="186">
        <v>0</v>
      </c>
      <c r="F94" s="186">
        <f>SUM(D94:E94)</f>
        <v>0</v>
      </c>
    </row>
    <row r="95" spans="1:6" s="220" customFormat="1" x14ac:dyDescent="0.25">
      <c r="A95" s="187"/>
      <c r="B95" s="226"/>
      <c r="C95" s="202" t="s">
        <v>220</v>
      </c>
      <c r="D95" s="203">
        <v>0</v>
      </c>
      <c r="E95" s="186">
        <v>0</v>
      </c>
      <c r="F95" s="186">
        <f>SUM(D95:E95)</f>
        <v>0</v>
      </c>
    </row>
    <row r="96" spans="1:6" s="224" customFormat="1" ht="13.8" x14ac:dyDescent="0.3">
      <c r="A96" s="221"/>
      <c r="B96" s="222" t="s">
        <v>30</v>
      </c>
      <c r="C96" s="547"/>
      <c r="D96" s="223">
        <f>SUM(D91:D95)</f>
        <v>0</v>
      </c>
      <c r="E96" s="223">
        <f>SUM(E91:E95)</f>
        <v>2538780</v>
      </c>
      <c r="F96" s="223">
        <f>SUM(F91:F95)</f>
        <v>2538780</v>
      </c>
    </row>
    <row r="97" spans="1:6" ht="13.8" x14ac:dyDescent="0.3">
      <c r="A97" s="187"/>
      <c r="B97" s="515"/>
      <c r="C97" s="188"/>
      <c r="D97" s="190"/>
      <c r="E97" s="190"/>
      <c r="F97" s="190"/>
    </row>
    <row r="98" spans="1:6" ht="39.6" x14ac:dyDescent="0.3">
      <c r="A98" s="197">
        <v>5</v>
      </c>
      <c r="B98" s="198" t="s">
        <v>209</v>
      </c>
      <c r="C98" s="199" t="s">
        <v>210</v>
      </c>
      <c r="D98" s="190"/>
      <c r="E98" s="191"/>
      <c r="F98" s="191"/>
    </row>
    <row r="99" spans="1:6" x14ac:dyDescent="0.25">
      <c r="A99" s="187"/>
      <c r="B99" s="200" t="s">
        <v>36</v>
      </c>
      <c r="C99" s="187"/>
      <c r="D99" s="203"/>
      <c r="E99" s="186"/>
      <c r="F99" s="186"/>
    </row>
    <row r="100" spans="1:6" x14ac:dyDescent="0.25">
      <c r="A100" s="187"/>
      <c r="B100" s="201" t="s">
        <v>214</v>
      </c>
      <c r="C100" s="202" t="s">
        <v>215</v>
      </c>
      <c r="D100" s="203">
        <v>0</v>
      </c>
      <c r="E100" s="186">
        <v>1639950</v>
      </c>
      <c r="F100" s="186">
        <f>SUM(D100:E100)</f>
        <v>1639950</v>
      </c>
    </row>
    <row r="101" spans="1:6" x14ac:dyDescent="0.25">
      <c r="A101" s="187"/>
      <c r="B101" s="201"/>
      <c r="C101" s="202" t="s">
        <v>216</v>
      </c>
      <c r="D101" s="203">
        <v>0</v>
      </c>
      <c r="E101" s="186">
        <v>296324</v>
      </c>
      <c r="F101" s="186">
        <f>SUM(D101:E101)</f>
        <v>296324</v>
      </c>
    </row>
    <row r="102" spans="1:6" x14ac:dyDescent="0.25">
      <c r="A102" s="187"/>
      <c r="B102" s="201"/>
      <c r="C102" s="202" t="s">
        <v>217</v>
      </c>
      <c r="D102" s="203">
        <v>0</v>
      </c>
      <c r="E102" s="186">
        <v>1059600</v>
      </c>
      <c r="F102" s="186">
        <f>SUM(D102:E102)</f>
        <v>1059600</v>
      </c>
    </row>
    <row r="103" spans="1:6" x14ac:dyDescent="0.25">
      <c r="A103" s="187"/>
      <c r="B103" s="201"/>
      <c r="C103" s="202" t="s">
        <v>220</v>
      </c>
      <c r="D103" s="203">
        <v>0</v>
      </c>
      <c r="E103" s="186">
        <v>0</v>
      </c>
      <c r="F103" s="186">
        <f>SUM(D103:E103)</f>
        <v>0</v>
      </c>
    </row>
    <row r="104" spans="1:6" ht="13.8" x14ac:dyDescent="0.3">
      <c r="A104" s="225"/>
      <c r="B104" s="222" t="s">
        <v>30</v>
      </c>
      <c r="C104" s="221"/>
      <c r="D104" s="223">
        <f>SUM(D100:D103)</f>
        <v>0</v>
      </c>
      <c r="E104" s="223">
        <f>SUM(E100:E103)</f>
        <v>2995874</v>
      </c>
      <c r="F104" s="223">
        <f>SUM(F100:F103)</f>
        <v>2995874</v>
      </c>
    </row>
    <row r="105" spans="1:6" ht="13.8" x14ac:dyDescent="0.3">
      <c r="A105" s="187"/>
      <c r="B105" s="515"/>
      <c r="C105" s="188"/>
      <c r="D105" s="190"/>
      <c r="E105" s="190"/>
      <c r="F105" s="190"/>
    </row>
    <row r="106" spans="1:6" ht="39.6" x14ac:dyDescent="0.3">
      <c r="A106" s="197">
        <v>6</v>
      </c>
      <c r="B106" s="198" t="s">
        <v>211</v>
      </c>
      <c r="C106" s="199" t="s">
        <v>212</v>
      </c>
      <c r="D106" s="190"/>
      <c r="E106" s="191"/>
      <c r="F106" s="191"/>
    </row>
    <row r="107" spans="1:6" x14ac:dyDescent="0.25">
      <c r="A107" s="187"/>
      <c r="B107" s="200" t="s">
        <v>36</v>
      </c>
      <c r="C107" s="187"/>
      <c r="D107" s="203"/>
      <c r="E107" s="186"/>
      <c r="F107" s="186"/>
    </row>
    <row r="108" spans="1:6" x14ac:dyDescent="0.25">
      <c r="A108" s="187"/>
      <c r="B108" s="201" t="s">
        <v>214</v>
      </c>
      <c r="C108" s="202" t="s">
        <v>215</v>
      </c>
      <c r="D108" s="203">
        <v>0</v>
      </c>
      <c r="E108" s="186">
        <v>1033500</v>
      </c>
      <c r="F108" s="186">
        <f>SUM(D108:E108)</f>
        <v>1033500</v>
      </c>
    </row>
    <row r="109" spans="1:6" x14ac:dyDescent="0.25">
      <c r="A109" s="187"/>
      <c r="B109" s="201"/>
      <c r="C109" s="202" t="s">
        <v>216</v>
      </c>
      <c r="D109" s="203">
        <v>0</v>
      </c>
      <c r="E109" s="186">
        <v>186743</v>
      </c>
      <c r="F109" s="186">
        <f>SUM(D109:E109)</f>
        <v>186743</v>
      </c>
    </row>
    <row r="110" spans="1:6" x14ac:dyDescent="0.25">
      <c r="A110" s="187"/>
      <c r="B110" s="201"/>
      <c r="C110" s="202" t="s">
        <v>217</v>
      </c>
      <c r="D110" s="203">
        <v>0</v>
      </c>
      <c r="E110" s="186">
        <v>316650</v>
      </c>
      <c r="F110" s="186">
        <f>SUM(D110:E110)</f>
        <v>316650</v>
      </c>
    </row>
    <row r="111" spans="1:6" x14ac:dyDescent="0.25">
      <c r="A111" s="187"/>
      <c r="B111" s="201"/>
      <c r="C111" s="202" t="s">
        <v>220</v>
      </c>
      <c r="D111" s="203">
        <v>0</v>
      </c>
      <c r="E111" s="186">
        <v>0</v>
      </c>
      <c r="F111" s="186">
        <f>SUM(D111:E111)</f>
        <v>0</v>
      </c>
    </row>
    <row r="112" spans="1:6" ht="13.8" x14ac:dyDescent="0.3">
      <c r="A112" s="225"/>
      <c r="B112" s="222" t="s">
        <v>30</v>
      </c>
      <c r="C112" s="221"/>
      <c r="D112" s="223">
        <f>SUM(D108:D111)</f>
        <v>0</v>
      </c>
      <c r="E112" s="223">
        <f>SUM(E108:E111)</f>
        <v>1536893</v>
      </c>
      <c r="F112" s="223">
        <f>SUM(F108:F111)</f>
        <v>1536893</v>
      </c>
    </row>
    <row r="113" spans="1:6" ht="13.8" x14ac:dyDescent="0.3">
      <c r="A113" s="187"/>
      <c r="B113" s="515"/>
      <c r="C113" s="188"/>
      <c r="D113" s="190"/>
      <c r="E113" s="190"/>
      <c r="F113" s="190"/>
    </row>
    <row r="114" spans="1:6" ht="26.4" x14ac:dyDescent="0.3">
      <c r="A114" s="197">
        <v>7</v>
      </c>
      <c r="B114" s="198" t="s">
        <v>222</v>
      </c>
      <c r="C114" s="199" t="s">
        <v>223</v>
      </c>
      <c r="D114" s="190"/>
      <c r="E114" s="191"/>
      <c r="F114" s="191"/>
    </row>
    <row r="115" spans="1:6" x14ac:dyDescent="0.25">
      <c r="A115" s="187"/>
      <c r="B115" s="200" t="s">
        <v>36</v>
      </c>
      <c r="C115" s="187"/>
      <c r="D115" s="203"/>
      <c r="E115" s="186"/>
      <c r="F115" s="186"/>
    </row>
    <row r="116" spans="1:6" x14ac:dyDescent="0.25">
      <c r="A116" s="187"/>
      <c r="B116" s="201" t="s">
        <v>214</v>
      </c>
      <c r="C116" s="202" t="s">
        <v>217</v>
      </c>
      <c r="D116" s="203">
        <v>14342895</v>
      </c>
      <c r="E116" s="186">
        <v>1909732</v>
      </c>
      <c r="F116" s="186">
        <f>SUM(D116:E116)</f>
        <v>16252627</v>
      </c>
    </row>
    <row r="117" spans="1:6" ht="13.8" x14ac:dyDescent="0.3">
      <c r="A117" s="204"/>
      <c r="B117" s="205" t="s">
        <v>30</v>
      </c>
      <c r="C117" s="206"/>
      <c r="D117" s="207">
        <f>SUM(D116:D116)</f>
        <v>14342895</v>
      </c>
      <c r="E117" s="207">
        <f>SUM(E116:E116)</f>
        <v>1909732</v>
      </c>
      <c r="F117" s="207">
        <f>SUM(F116:F116)</f>
        <v>16252627</v>
      </c>
    </row>
    <row r="118" spans="1:6" ht="13.8" x14ac:dyDescent="0.3">
      <c r="A118" s="187"/>
      <c r="B118" s="515"/>
      <c r="C118" s="188"/>
      <c r="D118" s="190"/>
      <c r="E118" s="190"/>
      <c r="F118" s="190"/>
    </row>
    <row r="119" spans="1:6" ht="13.8" x14ac:dyDescent="0.3">
      <c r="A119" s="197">
        <v>8</v>
      </c>
      <c r="B119" s="198" t="s">
        <v>650</v>
      </c>
      <c r="C119" s="199" t="s">
        <v>651</v>
      </c>
      <c r="D119" s="190"/>
      <c r="E119" s="191"/>
      <c r="F119" s="191"/>
    </row>
    <row r="120" spans="1:6" x14ac:dyDescent="0.25">
      <c r="A120" s="187"/>
      <c r="B120" s="200" t="s">
        <v>36</v>
      </c>
      <c r="C120" s="187"/>
      <c r="D120" s="203"/>
      <c r="E120" s="186"/>
      <c r="F120" s="186"/>
    </row>
    <row r="121" spans="1:6" x14ac:dyDescent="0.25">
      <c r="A121" s="187"/>
      <c r="B121" s="201" t="s">
        <v>214</v>
      </c>
      <c r="C121" s="202" t="s">
        <v>215</v>
      </c>
      <c r="D121" s="203">
        <v>0</v>
      </c>
      <c r="E121" s="186">
        <v>13272000</v>
      </c>
      <c r="F121" s="186">
        <f>SUM(D121:E121)</f>
        <v>13272000</v>
      </c>
    </row>
    <row r="122" spans="1:6" x14ac:dyDescent="0.25">
      <c r="A122" s="187"/>
      <c r="B122" s="201"/>
      <c r="C122" s="202" t="s">
        <v>216</v>
      </c>
      <c r="D122" s="203">
        <v>0</v>
      </c>
      <c r="E122" s="186">
        <v>2588000</v>
      </c>
      <c r="F122" s="186">
        <f>SUM(D122:E122)</f>
        <v>2588000</v>
      </c>
    </row>
    <row r="123" spans="1:6" x14ac:dyDescent="0.25">
      <c r="A123" s="187"/>
      <c r="B123" s="201"/>
      <c r="C123" s="202" t="s">
        <v>217</v>
      </c>
      <c r="D123" s="203">
        <v>0</v>
      </c>
      <c r="E123" s="186">
        <v>47332000</v>
      </c>
      <c r="F123" s="186">
        <f>SUM(D123:E123)</f>
        <v>47332000</v>
      </c>
    </row>
    <row r="124" spans="1:6" x14ac:dyDescent="0.25">
      <c r="A124" s="187"/>
      <c r="B124" s="201"/>
      <c r="C124" s="202" t="s">
        <v>218</v>
      </c>
      <c r="D124" s="203">
        <v>0</v>
      </c>
      <c r="E124" s="186">
        <v>0</v>
      </c>
      <c r="F124" s="186">
        <f>SUM(D124:E124)</f>
        <v>0</v>
      </c>
    </row>
    <row r="125" spans="1:6" s="224" customFormat="1" ht="13.8" x14ac:dyDescent="0.3">
      <c r="A125" s="221"/>
      <c r="B125" s="222" t="s">
        <v>30</v>
      </c>
      <c r="C125" s="547"/>
      <c r="D125" s="223">
        <f>SUM(D121:D124)</f>
        <v>0</v>
      </c>
      <c r="E125" s="223">
        <f>SUM(E121:E124)</f>
        <v>63192000</v>
      </c>
      <c r="F125" s="223">
        <f>SUM(F121:F124)</f>
        <v>63192000</v>
      </c>
    </row>
    <row r="126" spans="1:6" ht="13.8" x14ac:dyDescent="0.3">
      <c r="A126" s="187"/>
      <c r="B126" s="515"/>
      <c r="C126" s="188"/>
      <c r="D126" s="190"/>
      <c r="E126" s="190"/>
      <c r="F126" s="190"/>
    </row>
    <row r="127" spans="1:6" ht="26.4" x14ac:dyDescent="0.3">
      <c r="A127" s="197">
        <v>9</v>
      </c>
      <c r="B127" s="198" t="s">
        <v>652</v>
      </c>
      <c r="C127" s="199" t="s">
        <v>653</v>
      </c>
      <c r="D127" s="190"/>
      <c r="E127" s="191"/>
      <c r="F127" s="191"/>
    </row>
    <row r="128" spans="1:6" x14ac:dyDescent="0.25">
      <c r="A128" s="187"/>
      <c r="B128" s="200" t="s">
        <v>36</v>
      </c>
      <c r="C128" s="187"/>
      <c r="D128" s="203"/>
      <c r="E128" s="186"/>
      <c r="F128" s="186"/>
    </row>
    <row r="129" spans="1:6" x14ac:dyDescent="0.25">
      <c r="A129" s="187"/>
      <c r="B129" s="201" t="s">
        <v>214</v>
      </c>
      <c r="C129" s="202" t="s">
        <v>215</v>
      </c>
      <c r="D129" s="203">
        <v>0</v>
      </c>
      <c r="E129" s="186">
        <v>16792066</v>
      </c>
      <c r="F129" s="186">
        <f>SUM(D129:E129)</f>
        <v>16792066</v>
      </c>
    </row>
    <row r="130" spans="1:6" x14ac:dyDescent="0.25">
      <c r="A130" s="187"/>
      <c r="B130" s="201"/>
      <c r="C130" s="202" t="s">
        <v>216</v>
      </c>
      <c r="D130" s="203">
        <v>0</v>
      </c>
      <c r="E130" s="186">
        <v>3242028</v>
      </c>
      <c r="F130" s="186">
        <f>SUM(D130:E130)</f>
        <v>3242028</v>
      </c>
    </row>
    <row r="131" spans="1:6" x14ac:dyDescent="0.25">
      <c r="A131" s="187"/>
      <c r="B131" s="201"/>
      <c r="C131" s="202" t="s">
        <v>217</v>
      </c>
      <c r="D131" s="203">
        <v>0</v>
      </c>
      <c r="E131" s="186">
        <v>19697131</v>
      </c>
      <c r="F131" s="186">
        <f>SUM(D131:E131)</f>
        <v>19697131</v>
      </c>
    </row>
    <row r="132" spans="1:6" x14ac:dyDescent="0.25">
      <c r="A132" s="187"/>
      <c r="B132" s="201"/>
      <c r="C132" s="202" t="s">
        <v>218</v>
      </c>
      <c r="D132" s="203">
        <v>0</v>
      </c>
      <c r="E132" s="186">
        <v>0</v>
      </c>
      <c r="F132" s="186">
        <f>SUM(D132:E132)</f>
        <v>0</v>
      </c>
    </row>
    <row r="133" spans="1:6" s="224" customFormat="1" ht="13.8" x14ac:dyDescent="0.3">
      <c r="A133" s="221"/>
      <c r="B133" s="222" t="s">
        <v>30</v>
      </c>
      <c r="C133" s="547"/>
      <c r="D133" s="223">
        <f>SUM(D129:D132)</f>
        <v>0</v>
      </c>
      <c r="E133" s="223">
        <f>SUM(E129:E132)</f>
        <v>39731225</v>
      </c>
      <c r="F133" s="223">
        <f>SUM(F129:F132)</f>
        <v>39731225</v>
      </c>
    </row>
    <row r="134" spans="1:6" ht="13.8" x14ac:dyDescent="0.3">
      <c r="A134" s="187"/>
      <c r="B134" s="515"/>
      <c r="C134" s="188"/>
      <c r="D134" s="190"/>
      <c r="E134" s="190"/>
      <c r="F134" s="190"/>
    </row>
    <row r="135" spans="1:6" ht="26.4" x14ac:dyDescent="0.3">
      <c r="A135" s="197">
        <v>10</v>
      </c>
      <c r="B135" s="198" t="s">
        <v>654</v>
      </c>
      <c r="C135" s="199" t="s">
        <v>655</v>
      </c>
      <c r="D135" s="190"/>
      <c r="E135" s="191"/>
      <c r="F135" s="191"/>
    </row>
    <row r="136" spans="1:6" x14ac:dyDescent="0.25">
      <c r="A136" s="187"/>
      <c r="B136" s="200" t="s">
        <v>36</v>
      </c>
      <c r="C136" s="187"/>
      <c r="D136" s="203"/>
      <c r="E136" s="186"/>
      <c r="F136" s="186"/>
    </row>
    <row r="137" spans="1:6" x14ac:dyDescent="0.25">
      <c r="A137" s="187"/>
      <c r="B137" s="201" t="s">
        <v>214</v>
      </c>
      <c r="C137" s="202" t="s">
        <v>215</v>
      </c>
      <c r="D137" s="203">
        <v>0</v>
      </c>
      <c r="E137" s="186">
        <v>0</v>
      </c>
      <c r="F137" s="186">
        <f t="shared" ref="F137:F143" si="3">SUM(D137:E137)</f>
        <v>0</v>
      </c>
    </row>
    <row r="138" spans="1:6" x14ac:dyDescent="0.25">
      <c r="A138" s="187"/>
      <c r="B138" s="201"/>
      <c r="C138" s="202" t="s">
        <v>216</v>
      </c>
      <c r="D138" s="203">
        <v>0</v>
      </c>
      <c r="E138" s="186">
        <v>0</v>
      </c>
      <c r="F138" s="186">
        <f t="shared" si="3"/>
        <v>0</v>
      </c>
    </row>
    <row r="139" spans="1:6" x14ac:dyDescent="0.25">
      <c r="A139" s="187"/>
      <c r="B139" s="201"/>
      <c r="C139" s="202" t="s">
        <v>217</v>
      </c>
      <c r="D139" s="203">
        <v>0</v>
      </c>
      <c r="E139" s="186">
        <v>446177</v>
      </c>
      <c r="F139" s="186">
        <f t="shared" si="3"/>
        <v>446177</v>
      </c>
    </row>
    <row r="140" spans="1:6" x14ac:dyDescent="0.25">
      <c r="A140" s="187"/>
      <c r="B140" s="201"/>
      <c r="C140" s="202" t="s">
        <v>656</v>
      </c>
      <c r="D140" s="203"/>
      <c r="E140" s="186">
        <v>4000000</v>
      </c>
      <c r="F140" s="186">
        <f t="shared" si="3"/>
        <v>4000000</v>
      </c>
    </row>
    <row r="141" spans="1:6" x14ac:dyDescent="0.25">
      <c r="A141" s="187"/>
      <c r="B141" s="201"/>
      <c r="C141" s="202" t="s">
        <v>657</v>
      </c>
      <c r="D141" s="203"/>
      <c r="E141" s="186">
        <v>0</v>
      </c>
      <c r="F141" s="186">
        <f t="shared" si="3"/>
        <v>0</v>
      </c>
    </row>
    <row r="142" spans="1:6" x14ac:dyDescent="0.25">
      <c r="A142" s="187"/>
      <c r="B142" s="201"/>
      <c r="C142" s="202" t="s">
        <v>218</v>
      </c>
      <c r="D142" s="203">
        <v>0</v>
      </c>
      <c r="E142" s="186">
        <v>9414891</v>
      </c>
      <c r="F142" s="186">
        <f t="shared" si="3"/>
        <v>9414891</v>
      </c>
    </row>
    <row r="143" spans="1:6" s="220" customFormat="1" x14ac:dyDescent="0.25">
      <c r="A143" s="187"/>
      <c r="B143" s="226"/>
      <c r="C143" s="202" t="s">
        <v>220</v>
      </c>
      <c r="D143" s="203">
        <v>0</v>
      </c>
      <c r="E143" s="186">
        <v>0</v>
      </c>
      <c r="F143" s="186">
        <f t="shared" si="3"/>
        <v>0</v>
      </c>
    </row>
    <row r="144" spans="1:6" s="224" customFormat="1" ht="13.8" x14ac:dyDescent="0.3">
      <c r="A144" s="221"/>
      <c r="B144" s="222" t="s">
        <v>30</v>
      </c>
      <c r="C144" s="547"/>
      <c r="D144" s="223">
        <f>SUM(D137:D143)</f>
        <v>0</v>
      </c>
      <c r="E144" s="223">
        <f>SUM(E137:E143)</f>
        <v>13861068</v>
      </c>
      <c r="F144" s="223">
        <f>SUM(F137:F143)</f>
        <v>13861068</v>
      </c>
    </row>
    <row r="145" spans="1:6" ht="13.8" x14ac:dyDescent="0.3">
      <c r="A145" s="187"/>
      <c r="B145" s="515"/>
      <c r="C145" s="188"/>
      <c r="D145" s="190"/>
      <c r="E145" s="190"/>
      <c r="F145" s="190"/>
    </row>
    <row r="146" spans="1:6" ht="15.6" x14ac:dyDescent="0.3">
      <c r="A146" s="594" t="s">
        <v>190</v>
      </c>
      <c r="B146" s="594"/>
      <c r="C146" s="594"/>
      <c r="D146" s="209">
        <f>+D75+D81+D87+D112+D117+D96+D104+D125+D133+D144</f>
        <v>16621763</v>
      </c>
      <c r="E146" s="209">
        <f>+E75+E81+E87+E112+E117+E96+E104+E125+E133+E144</f>
        <v>328539476</v>
      </c>
      <c r="F146" s="209">
        <f>+F75+F81+F87+F112+F117+F96+F104+F125+F133+F144</f>
        <v>345161239</v>
      </c>
    </row>
    <row r="147" spans="1:6" x14ac:dyDescent="0.25">
      <c r="A147" s="183"/>
      <c r="B147" s="185"/>
      <c r="C147" s="183"/>
      <c r="D147" s="186"/>
      <c r="E147" s="185"/>
      <c r="F147" s="186"/>
    </row>
    <row r="148" spans="1:6" x14ac:dyDescent="0.25">
      <c r="A148" s="183"/>
      <c r="B148" s="185"/>
      <c r="C148" s="183"/>
      <c r="D148" s="186"/>
      <c r="E148" s="185"/>
      <c r="F148" s="186"/>
    </row>
    <row r="149" spans="1:6" x14ac:dyDescent="0.25">
      <c r="A149" s="183"/>
      <c r="B149" s="185"/>
      <c r="C149" s="183"/>
      <c r="D149" s="186"/>
      <c r="E149" s="185"/>
      <c r="F149" s="186"/>
    </row>
  </sheetData>
  <mergeCells count="7">
    <mergeCell ref="A146:C146"/>
    <mergeCell ref="A1:F1"/>
    <mergeCell ref="A3:F3"/>
    <mergeCell ref="A6:F6"/>
    <mergeCell ref="B63:C63"/>
    <mergeCell ref="A65:F65"/>
    <mergeCell ref="A66:F66"/>
  </mergeCells>
  <pageMargins left="0.7" right="0.7" top="0.75" bottom="0.75" header="0.3" footer="0.3"/>
  <pageSetup paperSize="9" scale="98" fitToHeight="0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"/>
  <sheetViews>
    <sheetView view="pageBreakPreview" topLeftCell="D1" zoomScaleNormal="100" zoomScaleSheetLayoutView="100" workbookViewId="0">
      <selection activeCell="AB2" sqref="AB2"/>
    </sheetView>
  </sheetViews>
  <sheetFormatPr defaultColWidth="9.109375" defaultRowHeight="16.8" x14ac:dyDescent="0.3"/>
  <cols>
    <col min="1" max="1" width="16.5546875" style="512" customWidth="1"/>
    <col min="2" max="2" width="8.33203125" style="505" bestFit="1" customWidth="1"/>
    <col min="3" max="3" width="8" style="505" bestFit="1" customWidth="1"/>
    <col min="4" max="4" width="8" style="505" customWidth="1"/>
    <col min="5" max="5" width="8.33203125" style="505" bestFit="1" customWidth="1"/>
    <col min="6" max="7" width="7.5546875" style="505" customWidth="1"/>
    <col min="8" max="8" width="8.33203125" style="505" bestFit="1" customWidth="1"/>
    <col min="9" max="9" width="7.88671875" style="505" bestFit="1" customWidth="1"/>
    <col min="10" max="10" width="7.88671875" style="505" customWidth="1"/>
    <col min="11" max="11" width="8.33203125" style="505" bestFit="1" customWidth="1"/>
    <col min="12" max="12" width="7.88671875" style="505" bestFit="1" customWidth="1"/>
    <col min="13" max="13" width="7.88671875" style="505" customWidth="1"/>
    <col min="14" max="14" width="8.33203125" style="505" bestFit="1" customWidth="1"/>
    <col min="15" max="15" width="7.88671875" style="505" bestFit="1" customWidth="1"/>
    <col min="16" max="16" width="7.88671875" style="505" customWidth="1"/>
    <col min="17" max="17" width="8.33203125" style="505" bestFit="1" customWidth="1"/>
    <col min="18" max="18" width="7.88671875" style="505" bestFit="1" customWidth="1"/>
    <col min="19" max="19" width="7.88671875" style="505" customWidth="1"/>
    <col min="20" max="20" width="8.33203125" style="506" bestFit="1" customWidth="1"/>
    <col min="21" max="21" width="7.88671875" style="506" bestFit="1" customWidth="1"/>
    <col min="22" max="22" width="7.88671875" style="506" customWidth="1"/>
    <col min="23" max="23" width="8.33203125" style="506" bestFit="1" customWidth="1"/>
    <col min="24" max="24" width="7.88671875" style="506" bestFit="1" customWidth="1"/>
    <col min="25" max="25" width="7.88671875" style="506" customWidth="1"/>
    <col min="26" max="26" width="8.33203125" style="505" bestFit="1" customWidth="1"/>
    <col min="27" max="27" width="8" style="505" bestFit="1" customWidth="1"/>
    <col min="28" max="28" width="9.109375" style="505"/>
    <col min="29" max="16384" width="9.109375" style="1"/>
  </cols>
  <sheetData>
    <row r="1" spans="1:28" x14ac:dyDescent="0.3">
      <c r="A1" s="504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AA1" s="369"/>
      <c r="AB1" s="369" t="s">
        <v>1931</v>
      </c>
    </row>
    <row r="2" spans="1:28" x14ac:dyDescent="0.3">
      <c r="A2" s="559"/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1"/>
      <c r="U2" s="507"/>
      <c r="V2" s="507"/>
      <c r="W2" s="507"/>
      <c r="X2" s="507"/>
      <c r="Y2" s="507"/>
    </row>
    <row r="3" spans="1:28" x14ac:dyDescent="0.3">
      <c r="A3" s="562" t="s">
        <v>54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2"/>
      <c r="R3" s="562"/>
      <c r="S3" s="562"/>
      <c r="T3" s="561"/>
      <c r="U3" s="507"/>
      <c r="V3" s="507"/>
      <c r="W3" s="507"/>
      <c r="X3" s="507"/>
      <c r="Y3" s="507"/>
    </row>
    <row r="4" spans="1:28" s="2" customFormat="1" ht="18.600000000000001" x14ac:dyDescent="0.3">
      <c r="A4" s="562" t="s">
        <v>225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1"/>
      <c r="U4" s="507"/>
      <c r="V4" s="507"/>
      <c r="W4" s="507"/>
      <c r="X4" s="507"/>
      <c r="Y4" s="507"/>
      <c r="Z4" s="508"/>
      <c r="AA4" s="508"/>
      <c r="AB4" s="508"/>
    </row>
    <row r="5" spans="1:28" s="2" customFormat="1" ht="18.600000000000001" x14ac:dyDescent="0.3">
      <c r="A5" s="508"/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10"/>
      <c r="U5" s="510"/>
      <c r="V5" s="510"/>
      <c r="W5" s="510"/>
      <c r="X5" s="511"/>
      <c r="Y5" s="511"/>
      <c r="Z5" s="511"/>
      <c r="AA5" s="508"/>
      <c r="AB5" s="508"/>
    </row>
    <row r="6" spans="1:28" s="11" customFormat="1" ht="38.25" customHeight="1" x14ac:dyDescent="0.25">
      <c r="A6" s="118"/>
      <c r="B6" s="556" t="s">
        <v>26</v>
      </c>
      <c r="C6" s="557"/>
      <c r="D6" s="558"/>
      <c r="E6" s="556" t="s">
        <v>99</v>
      </c>
      <c r="F6" s="557"/>
      <c r="G6" s="558"/>
      <c r="H6" s="556" t="s">
        <v>31</v>
      </c>
      <c r="I6" s="557"/>
      <c r="J6" s="558"/>
      <c r="K6" s="556" t="s">
        <v>56</v>
      </c>
      <c r="L6" s="557"/>
      <c r="M6" s="558"/>
      <c r="N6" s="556" t="s">
        <v>57</v>
      </c>
      <c r="O6" s="557"/>
      <c r="P6" s="558"/>
      <c r="Q6" s="556" t="s">
        <v>58</v>
      </c>
      <c r="R6" s="557"/>
      <c r="S6" s="558"/>
      <c r="T6" s="556" t="s">
        <v>24</v>
      </c>
      <c r="U6" s="557"/>
      <c r="V6" s="558"/>
      <c r="W6" s="556" t="s">
        <v>59</v>
      </c>
      <c r="X6" s="557"/>
      <c r="Y6" s="558"/>
      <c r="Z6" s="555" t="s">
        <v>27</v>
      </c>
      <c r="AA6" s="555"/>
      <c r="AB6" s="555"/>
    </row>
    <row r="7" spans="1:28" s="11" customFormat="1" ht="33.75" customHeight="1" x14ac:dyDescent="0.25">
      <c r="A7" s="118"/>
      <c r="B7" s="12" t="s">
        <v>52</v>
      </c>
      <c r="C7" s="12" t="s">
        <v>606</v>
      </c>
      <c r="D7" s="12" t="s">
        <v>1899</v>
      </c>
      <c r="E7" s="12" t="s">
        <v>52</v>
      </c>
      <c r="F7" s="12" t="s">
        <v>606</v>
      </c>
      <c r="G7" s="12" t="s">
        <v>1899</v>
      </c>
      <c r="H7" s="12" t="s">
        <v>52</v>
      </c>
      <c r="I7" s="12" t="s">
        <v>606</v>
      </c>
      <c r="J7" s="12" t="s">
        <v>1899</v>
      </c>
      <c r="K7" s="12" t="s">
        <v>52</v>
      </c>
      <c r="L7" s="12" t="s">
        <v>606</v>
      </c>
      <c r="M7" s="12" t="s">
        <v>1899</v>
      </c>
      <c r="N7" s="12" t="s">
        <v>52</v>
      </c>
      <c r="O7" s="12" t="s">
        <v>606</v>
      </c>
      <c r="P7" s="12" t="s">
        <v>1899</v>
      </c>
      <c r="Q7" s="12" t="s">
        <v>52</v>
      </c>
      <c r="R7" s="12" t="s">
        <v>606</v>
      </c>
      <c r="S7" s="12" t="s">
        <v>1899</v>
      </c>
      <c r="T7" s="12" t="s">
        <v>52</v>
      </c>
      <c r="U7" s="12" t="s">
        <v>606</v>
      </c>
      <c r="V7" s="12" t="s">
        <v>1899</v>
      </c>
      <c r="W7" s="12" t="s">
        <v>52</v>
      </c>
      <c r="X7" s="12" t="s">
        <v>606</v>
      </c>
      <c r="Y7" s="12" t="s">
        <v>1899</v>
      </c>
      <c r="Z7" s="12" t="s">
        <v>52</v>
      </c>
      <c r="AA7" s="12" t="s">
        <v>606</v>
      </c>
      <c r="AB7" s="12" t="s">
        <v>606</v>
      </c>
    </row>
    <row r="8" spans="1:28" ht="23.25" customHeight="1" x14ac:dyDescent="0.3">
      <c r="A8" s="13" t="s">
        <v>48</v>
      </c>
      <c r="B8" s="3">
        <v>235568</v>
      </c>
      <c r="C8" s="3">
        <v>240786</v>
      </c>
      <c r="D8" s="3">
        <v>215997</v>
      </c>
      <c r="E8" s="3">
        <v>45759</v>
      </c>
      <c r="F8" s="3">
        <v>46983</v>
      </c>
      <c r="G8" s="3">
        <v>45151</v>
      </c>
      <c r="H8" s="3">
        <v>76300</v>
      </c>
      <c r="I8" s="3">
        <v>84480</v>
      </c>
      <c r="J8" s="3">
        <v>62644</v>
      </c>
      <c r="K8" s="3">
        <v>0</v>
      </c>
      <c r="L8" s="3">
        <v>0</v>
      </c>
      <c r="M8" s="3"/>
      <c r="N8" s="3">
        <v>0</v>
      </c>
      <c r="O8" s="3">
        <v>0</v>
      </c>
      <c r="P8" s="3">
        <v>270</v>
      </c>
      <c r="Q8" s="3">
        <v>17700</v>
      </c>
      <c r="R8" s="3">
        <v>17700</v>
      </c>
      <c r="S8" s="3">
        <v>11611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f t="shared" ref="Z8:AB12" si="0">B8+E8+H8+K8+N8+Q8+T8+W8</f>
        <v>375327</v>
      </c>
      <c r="AA8" s="3">
        <f t="shared" si="0"/>
        <v>389949</v>
      </c>
      <c r="AB8" s="3">
        <f t="shared" si="0"/>
        <v>335673</v>
      </c>
    </row>
    <row r="9" spans="1:28" s="14" customFormat="1" ht="27.75" customHeight="1" x14ac:dyDescent="0.3">
      <c r="A9" s="105" t="s">
        <v>688</v>
      </c>
      <c r="B9" s="4">
        <v>4892</v>
      </c>
      <c r="C9" s="4">
        <v>4892</v>
      </c>
      <c r="D9" s="4">
        <v>1946</v>
      </c>
      <c r="E9" s="4">
        <v>477</v>
      </c>
      <c r="F9" s="4">
        <v>477</v>
      </c>
      <c r="G9" s="4">
        <v>223</v>
      </c>
      <c r="H9" s="4">
        <v>0</v>
      </c>
      <c r="I9" s="4">
        <v>0</v>
      </c>
      <c r="J9" s="4"/>
      <c r="K9" s="4">
        <v>0</v>
      </c>
      <c r="L9" s="4">
        <v>0</v>
      </c>
      <c r="M9" s="4"/>
      <c r="N9" s="4">
        <v>0</v>
      </c>
      <c r="O9" s="4">
        <v>0</v>
      </c>
      <c r="P9" s="4"/>
      <c r="Q9" s="4">
        <v>0</v>
      </c>
      <c r="R9" s="4">
        <v>0</v>
      </c>
      <c r="S9" s="4"/>
      <c r="T9" s="4">
        <v>0</v>
      </c>
      <c r="U9" s="4">
        <v>0</v>
      </c>
      <c r="V9" s="4"/>
      <c r="W9" s="4">
        <v>0</v>
      </c>
      <c r="X9" s="4">
        <v>0</v>
      </c>
      <c r="Y9" s="4"/>
      <c r="Z9" s="4">
        <f t="shared" si="0"/>
        <v>5369</v>
      </c>
      <c r="AA9" s="4">
        <f t="shared" si="0"/>
        <v>5369</v>
      </c>
      <c r="AB9" s="4">
        <f t="shared" si="0"/>
        <v>2169</v>
      </c>
    </row>
    <row r="10" spans="1:28" s="14" customFormat="1" ht="27.75" customHeight="1" x14ac:dyDescent="0.3">
      <c r="A10" s="105" t="s">
        <v>689</v>
      </c>
      <c r="B10" s="4"/>
      <c r="C10" s="4">
        <v>5750</v>
      </c>
      <c r="D10" s="4">
        <v>5750</v>
      </c>
      <c r="E10" s="4"/>
      <c r="F10" s="4">
        <v>1158</v>
      </c>
      <c r="G10" s="4">
        <v>1158</v>
      </c>
      <c r="H10" s="4"/>
      <c r="I10" s="4">
        <v>1123</v>
      </c>
      <c r="J10" s="4">
        <v>1123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>
        <f t="shared" si="0"/>
        <v>0</v>
      </c>
      <c r="AA10" s="4">
        <f t="shared" si="0"/>
        <v>8031</v>
      </c>
      <c r="AB10" s="4">
        <f t="shared" si="0"/>
        <v>8031</v>
      </c>
    </row>
    <row r="11" spans="1:28" ht="27" x14ac:dyDescent="0.3">
      <c r="A11" s="13" t="s">
        <v>98</v>
      </c>
      <c r="B11" s="3">
        <v>25600</v>
      </c>
      <c r="C11" s="3">
        <v>25921</v>
      </c>
      <c r="D11" s="3">
        <v>27366</v>
      </c>
      <c r="E11" s="3">
        <v>5100</v>
      </c>
      <c r="F11" s="3">
        <v>5176</v>
      </c>
      <c r="G11" s="3">
        <v>5198</v>
      </c>
      <c r="H11" s="3">
        <v>3700</v>
      </c>
      <c r="I11" s="3">
        <v>3060</v>
      </c>
      <c r="J11" s="3">
        <v>3308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600</v>
      </c>
      <c r="R11" s="3">
        <v>350</v>
      </c>
      <c r="S11" s="3">
        <v>308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f t="shared" si="0"/>
        <v>35000</v>
      </c>
      <c r="AA11" s="3">
        <f t="shared" si="0"/>
        <v>34507</v>
      </c>
      <c r="AB11" s="3">
        <f t="shared" si="0"/>
        <v>36180</v>
      </c>
    </row>
    <row r="12" spans="1:28" ht="40.200000000000003" x14ac:dyDescent="0.3">
      <c r="A12" s="105" t="s">
        <v>690</v>
      </c>
      <c r="B12" s="4"/>
      <c r="C12" s="4">
        <v>699</v>
      </c>
      <c r="D12" s="4">
        <v>699</v>
      </c>
      <c r="E12" s="4"/>
      <c r="F12" s="4">
        <v>152</v>
      </c>
      <c r="G12" s="4">
        <v>152</v>
      </c>
      <c r="H12" s="4"/>
      <c r="I12" s="4">
        <v>10</v>
      </c>
      <c r="J12" s="4">
        <v>10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>
        <f t="shared" si="0"/>
        <v>0</v>
      </c>
      <c r="AA12" s="4">
        <f t="shared" si="0"/>
        <v>861</v>
      </c>
      <c r="AB12" s="4">
        <f t="shared" si="0"/>
        <v>861</v>
      </c>
    </row>
    <row r="13" spans="1:28" s="14" customFormat="1" ht="24.75" customHeight="1" x14ac:dyDescent="0.3">
      <c r="A13" s="105" t="s">
        <v>28</v>
      </c>
      <c r="B13" s="4">
        <f t="shared" ref="B13:AA13" si="1">B8+B11</f>
        <v>261168</v>
      </c>
      <c r="C13" s="4">
        <f t="shared" si="1"/>
        <v>266707</v>
      </c>
      <c r="D13" s="4">
        <f t="shared" si="1"/>
        <v>243363</v>
      </c>
      <c r="E13" s="4">
        <f t="shared" si="1"/>
        <v>50859</v>
      </c>
      <c r="F13" s="4">
        <f t="shared" si="1"/>
        <v>52159</v>
      </c>
      <c r="G13" s="4">
        <f t="shared" si="1"/>
        <v>50349</v>
      </c>
      <c r="H13" s="4">
        <f t="shared" si="1"/>
        <v>80000</v>
      </c>
      <c r="I13" s="4">
        <f t="shared" si="1"/>
        <v>87540</v>
      </c>
      <c r="J13" s="4">
        <f t="shared" si="1"/>
        <v>65952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1"/>
        <v>0</v>
      </c>
      <c r="O13" s="4">
        <f t="shared" si="1"/>
        <v>0</v>
      </c>
      <c r="P13" s="4">
        <f t="shared" si="1"/>
        <v>270</v>
      </c>
      <c r="Q13" s="4">
        <f t="shared" si="1"/>
        <v>18300</v>
      </c>
      <c r="R13" s="4">
        <f t="shared" si="1"/>
        <v>18050</v>
      </c>
      <c r="S13" s="4">
        <f t="shared" si="1"/>
        <v>11919</v>
      </c>
      <c r="T13" s="4">
        <f t="shared" si="1"/>
        <v>0</v>
      </c>
      <c r="U13" s="4">
        <f t="shared" si="1"/>
        <v>0</v>
      </c>
      <c r="V13" s="4">
        <f t="shared" si="1"/>
        <v>0</v>
      </c>
      <c r="W13" s="4">
        <f t="shared" si="1"/>
        <v>0</v>
      </c>
      <c r="X13" s="4">
        <f t="shared" si="1"/>
        <v>0</v>
      </c>
      <c r="Y13" s="4">
        <f t="shared" si="1"/>
        <v>0</v>
      </c>
      <c r="Z13" s="4">
        <f t="shared" si="1"/>
        <v>410327</v>
      </c>
      <c r="AA13" s="4">
        <f t="shared" si="1"/>
        <v>424456</v>
      </c>
      <c r="AB13" s="4">
        <f t="shared" ref="AB13" si="2">AB8+AB11</f>
        <v>371853</v>
      </c>
    </row>
  </sheetData>
  <mergeCells count="12">
    <mergeCell ref="A2:T2"/>
    <mergeCell ref="A3:T3"/>
    <mergeCell ref="A4:T4"/>
    <mergeCell ref="B6:D6"/>
    <mergeCell ref="E6:G6"/>
    <mergeCell ref="H6:J6"/>
    <mergeCell ref="K6:M6"/>
    <mergeCell ref="Z6:AB6"/>
    <mergeCell ref="N6:P6"/>
    <mergeCell ref="Q6:S6"/>
    <mergeCell ref="T6:V6"/>
    <mergeCell ref="W6:Y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view="pageBreakPreview" zoomScaleNormal="100" zoomScaleSheetLayoutView="100" workbookViewId="0">
      <selection activeCell="G2" sqref="G2"/>
    </sheetView>
  </sheetViews>
  <sheetFormatPr defaultRowHeight="13.2" x14ac:dyDescent="0.25"/>
  <cols>
    <col min="1" max="1" width="55.33203125" style="401" bestFit="1" customWidth="1"/>
    <col min="2" max="2" width="10.44140625" style="401" bestFit="1" customWidth="1"/>
    <col min="3" max="3" width="12.44140625" style="401" bestFit="1" customWidth="1"/>
    <col min="4" max="4" width="11.33203125" style="401" bestFit="1" customWidth="1"/>
    <col min="5" max="5" width="12.44140625" style="401" bestFit="1" customWidth="1"/>
    <col min="6" max="6" width="14" style="401" bestFit="1" customWidth="1"/>
    <col min="7" max="7" width="12.88671875" style="401" customWidth="1"/>
    <col min="8" max="255" width="9.109375" style="122"/>
    <col min="256" max="256" width="55.33203125" style="122" bestFit="1" customWidth="1"/>
    <col min="257" max="257" width="10.5546875" style="122" bestFit="1" customWidth="1"/>
    <col min="258" max="258" width="9.109375" style="122" bestFit="1" customWidth="1"/>
    <col min="259" max="259" width="12.44140625" style="122" bestFit="1" customWidth="1"/>
    <col min="260" max="260" width="11.33203125" style="122" bestFit="1" customWidth="1"/>
    <col min="261" max="261" width="12.44140625" style="122" bestFit="1" customWidth="1"/>
    <col min="262" max="262" width="14" style="122" bestFit="1" customWidth="1"/>
    <col min="263" max="263" width="8.33203125" style="122" bestFit="1" customWidth="1"/>
    <col min="264" max="511" width="9.109375" style="122"/>
    <col min="512" max="512" width="55.33203125" style="122" bestFit="1" customWidth="1"/>
    <col min="513" max="513" width="10.5546875" style="122" bestFit="1" customWidth="1"/>
    <col min="514" max="514" width="9.109375" style="122" bestFit="1" customWidth="1"/>
    <col min="515" max="515" width="12.44140625" style="122" bestFit="1" customWidth="1"/>
    <col min="516" max="516" width="11.33203125" style="122" bestFit="1" customWidth="1"/>
    <col min="517" max="517" width="12.44140625" style="122" bestFit="1" customWidth="1"/>
    <col min="518" max="518" width="14" style="122" bestFit="1" customWidth="1"/>
    <col min="519" max="519" width="8.33203125" style="122" bestFit="1" customWidth="1"/>
    <col min="520" max="767" width="9.109375" style="122"/>
    <col min="768" max="768" width="55.33203125" style="122" bestFit="1" customWidth="1"/>
    <col min="769" max="769" width="10.5546875" style="122" bestFit="1" customWidth="1"/>
    <col min="770" max="770" width="9.109375" style="122" bestFit="1" customWidth="1"/>
    <col min="771" max="771" width="12.44140625" style="122" bestFit="1" customWidth="1"/>
    <col min="772" max="772" width="11.33203125" style="122" bestFit="1" customWidth="1"/>
    <col min="773" max="773" width="12.44140625" style="122" bestFit="1" customWidth="1"/>
    <col min="774" max="774" width="14" style="122" bestFit="1" customWidth="1"/>
    <col min="775" max="775" width="8.33203125" style="122" bestFit="1" customWidth="1"/>
    <col min="776" max="1023" width="9.109375" style="122"/>
    <col min="1024" max="1024" width="55.33203125" style="122" bestFit="1" customWidth="1"/>
    <col min="1025" max="1025" width="10.5546875" style="122" bestFit="1" customWidth="1"/>
    <col min="1026" max="1026" width="9.109375" style="122" bestFit="1" customWidth="1"/>
    <col min="1027" max="1027" width="12.44140625" style="122" bestFit="1" customWidth="1"/>
    <col min="1028" max="1028" width="11.33203125" style="122" bestFit="1" customWidth="1"/>
    <col min="1029" max="1029" width="12.44140625" style="122" bestFit="1" customWidth="1"/>
    <col min="1030" max="1030" width="14" style="122" bestFit="1" customWidth="1"/>
    <col min="1031" max="1031" width="8.33203125" style="122" bestFit="1" customWidth="1"/>
    <col min="1032" max="1279" width="9.109375" style="122"/>
    <col min="1280" max="1280" width="55.33203125" style="122" bestFit="1" customWidth="1"/>
    <col min="1281" max="1281" width="10.5546875" style="122" bestFit="1" customWidth="1"/>
    <col min="1282" max="1282" width="9.109375" style="122" bestFit="1" customWidth="1"/>
    <col min="1283" max="1283" width="12.44140625" style="122" bestFit="1" customWidth="1"/>
    <col min="1284" max="1284" width="11.33203125" style="122" bestFit="1" customWidth="1"/>
    <col min="1285" max="1285" width="12.44140625" style="122" bestFit="1" customWidth="1"/>
    <col min="1286" max="1286" width="14" style="122" bestFit="1" customWidth="1"/>
    <col min="1287" max="1287" width="8.33203125" style="122" bestFit="1" customWidth="1"/>
    <col min="1288" max="1535" width="9.109375" style="122"/>
    <col min="1536" max="1536" width="55.33203125" style="122" bestFit="1" customWidth="1"/>
    <col min="1537" max="1537" width="10.5546875" style="122" bestFit="1" customWidth="1"/>
    <col min="1538" max="1538" width="9.109375" style="122" bestFit="1" customWidth="1"/>
    <col min="1539" max="1539" width="12.44140625" style="122" bestFit="1" customWidth="1"/>
    <col min="1540" max="1540" width="11.33203125" style="122" bestFit="1" customWidth="1"/>
    <col min="1541" max="1541" width="12.44140625" style="122" bestFit="1" customWidth="1"/>
    <col min="1542" max="1542" width="14" style="122" bestFit="1" customWidth="1"/>
    <col min="1543" max="1543" width="8.33203125" style="122" bestFit="1" customWidth="1"/>
    <col min="1544" max="1791" width="9.109375" style="122"/>
    <col min="1792" max="1792" width="55.33203125" style="122" bestFit="1" customWidth="1"/>
    <col min="1793" max="1793" width="10.5546875" style="122" bestFit="1" customWidth="1"/>
    <col min="1794" max="1794" width="9.109375" style="122" bestFit="1" customWidth="1"/>
    <col min="1795" max="1795" width="12.44140625" style="122" bestFit="1" customWidth="1"/>
    <col min="1796" max="1796" width="11.33203125" style="122" bestFit="1" customWidth="1"/>
    <col min="1797" max="1797" width="12.44140625" style="122" bestFit="1" customWidth="1"/>
    <col min="1798" max="1798" width="14" style="122" bestFit="1" customWidth="1"/>
    <col min="1799" max="1799" width="8.33203125" style="122" bestFit="1" customWidth="1"/>
    <col min="1800" max="2047" width="9.109375" style="122"/>
    <col min="2048" max="2048" width="55.33203125" style="122" bestFit="1" customWidth="1"/>
    <col min="2049" max="2049" width="10.5546875" style="122" bestFit="1" customWidth="1"/>
    <col min="2050" max="2050" width="9.109375" style="122" bestFit="1" customWidth="1"/>
    <col min="2051" max="2051" width="12.44140625" style="122" bestFit="1" customWidth="1"/>
    <col min="2052" max="2052" width="11.33203125" style="122" bestFit="1" customWidth="1"/>
    <col min="2053" max="2053" width="12.44140625" style="122" bestFit="1" customWidth="1"/>
    <col min="2054" max="2054" width="14" style="122" bestFit="1" customWidth="1"/>
    <col min="2055" max="2055" width="8.33203125" style="122" bestFit="1" customWidth="1"/>
    <col min="2056" max="2303" width="9.109375" style="122"/>
    <col min="2304" max="2304" width="55.33203125" style="122" bestFit="1" customWidth="1"/>
    <col min="2305" max="2305" width="10.5546875" style="122" bestFit="1" customWidth="1"/>
    <col min="2306" max="2306" width="9.109375" style="122" bestFit="1" customWidth="1"/>
    <col min="2307" max="2307" width="12.44140625" style="122" bestFit="1" customWidth="1"/>
    <col min="2308" max="2308" width="11.33203125" style="122" bestFit="1" customWidth="1"/>
    <col min="2309" max="2309" width="12.44140625" style="122" bestFit="1" customWidth="1"/>
    <col min="2310" max="2310" width="14" style="122" bestFit="1" customWidth="1"/>
    <col min="2311" max="2311" width="8.33203125" style="122" bestFit="1" customWidth="1"/>
    <col min="2312" max="2559" width="9.109375" style="122"/>
    <col min="2560" max="2560" width="55.33203125" style="122" bestFit="1" customWidth="1"/>
    <col min="2561" max="2561" width="10.5546875" style="122" bestFit="1" customWidth="1"/>
    <col min="2562" max="2562" width="9.109375" style="122" bestFit="1" customWidth="1"/>
    <col min="2563" max="2563" width="12.44140625" style="122" bestFit="1" customWidth="1"/>
    <col min="2564" max="2564" width="11.33203125" style="122" bestFit="1" customWidth="1"/>
    <col min="2565" max="2565" width="12.44140625" style="122" bestFit="1" customWidth="1"/>
    <col min="2566" max="2566" width="14" style="122" bestFit="1" customWidth="1"/>
    <col min="2567" max="2567" width="8.33203125" style="122" bestFit="1" customWidth="1"/>
    <col min="2568" max="2815" width="9.109375" style="122"/>
    <col min="2816" max="2816" width="55.33203125" style="122" bestFit="1" customWidth="1"/>
    <col min="2817" max="2817" width="10.5546875" style="122" bestFit="1" customWidth="1"/>
    <col min="2818" max="2818" width="9.109375" style="122" bestFit="1" customWidth="1"/>
    <col min="2819" max="2819" width="12.44140625" style="122" bestFit="1" customWidth="1"/>
    <col min="2820" max="2820" width="11.33203125" style="122" bestFit="1" customWidth="1"/>
    <col min="2821" max="2821" width="12.44140625" style="122" bestFit="1" customWidth="1"/>
    <col min="2822" max="2822" width="14" style="122" bestFit="1" customWidth="1"/>
    <col min="2823" max="2823" width="8.33203125" style="122" bestFit="1" customWidth="1"/>
    <col min="2824" max="3071" width="9.109375" style="122"/>
    <col min="3072" max="3072" width="55.33203125" style="122" bestFit="1" customWidth="1"/>
    <col min="3073" max="3073" width="10.5546875" style="122" bestFit="1" customWidth="1"/>
    <col min="3074" max="3074" width="9.109375" style="122" bestFit="1" customWidth="1"/>
    <col min="3075" max="3075" width="12.44140625" style="122" bestFit="1" customWidth="1"/>
    <col min="3076" max="3076" width="11.33203125" style="122" bestFit="1" customWidth="1"/>
    <col min="3077" max="3077" width="12.44140625" style="122" bestFit="1" customWidth="1"/>
    <col min="3078" max="3078" width="14" style="122" bestFit="1" customWidth="1"/>
    <col min="3079" max="3079" width="8.33203125" style="122" bestFit="1" customWidth="1"/>
    <col min="3080" max="3327" width="9.109375" style="122"/>
    <col min="3328" max="3328" width="55.33203125" style="122" bestFit="1" customWidth="1"/>
    <col min="3329" max="3329" width="10.5546875" style="122" bestFit="1" customWidth="1"/>
    <col min="3330" max="3330" width="9.109375" style="122" bestFit="1" customWidth="1"/>
    <col min="3331" max="3331" width="12.44140625" style="122" bestFit="1" customWidth="1"/>
    <col min="3332" max="3332" width="11.33203125" style="122" bestFit="1" customWidth="1"/>
    <col min="3333" max="3333" width="12.44140625" style="122" bestFit="1" customWidth="1"/>
    <col min="3334" max="3334" width="14" style="122" bestFit="1" customWidth="1"/>
    <col min="3335" max="3335" width="8.33203125" style="122" bestFit="1" customWidth="1"/>
    <col min="3336" max="3583" width="9.109375" style="122"/>
    <col min="3584" max="3584" width="55.33203125" style="122" bestFit="1" customWidth="1"/>
    <col min="3585" max="3585" width="10.5546875" style="122" bestFit="1" customWidth="1"/>
    <col min="3586" max="3586" width="9.109375" style="122" bestFit="1" customWidth="1"/>
    <col min="3587" max="3587" width="12.44140625" style="122" bestFit="1" customWidth="1"/>
    <col min="3588" max="3588" width="11.33203125" style="122" bestFit="1" customWidth="1"/>
    <col min="3589" max="3589" width="12.44140625" style="122" bestFit="1" customWidth="1"/>
    <col min="3590" max="3590" width="14" style="122" bestFit="1" customWidth="1"/>
    <col min="3591" max="3591" width="8.33203125" style="122" bestFit="1" customWidth="1"/>
    <col min="3592" max="3839" width="9.109375" style="122"/>
    <col min="3840" max="3840" width="55.33203125" style="122" bestFit="1" customWidth="1"/>
    <col min="3841" max="3841" width="10.5546875" style="122" bestFit="1" customWidth="1"/>
    <col min="3842" max="3842" width="9.109375" style="122" bestFit="1" customWidth="1"/>
    <col min="3843" max="3843" width="12.44140625" style="122" bestFit="1" customWidth="1"/>
    <col min="3844" max="3844" width="11.33203125" style="122" bestFit="1" customWidth="1"/>
    <col min="3845" max="3845" width="12.44140625" style="122" bestFit="1" customWidth="1"/>
    <col min="3846" max="3846" width="14" style="122" bestFit="1" customWidth="1"/>
    <col min="3847" max="3847" width="8.33203125" style="122" bestFit="1" customWidth="1"/>
    <col min="3848" max="4095" width="9.109375" style="122"/>
    <col min="4096" max="4096" width="55.33203125" style="122" bestFit="1" customWidth="1"/>
    <col min="4097" max="4097" width="10.5546875" style="122" bestFit="1" customWidth="1"/>
    <col min="4098" max="4098" width="9.109375" style="122" bestFit="1" customWidth="1"/>
    <col min="4099" max="4099" width="12.44140625" style="122" bestFit="1" customWidth="1"/>
    <col min="4100" max="4100" width="11.33203125" style="122" bestFit="1" customWidth="1"/>
    <col min="4101" max="4101" width="12.44140625" style="122" bestFit="1" customWidth="1"/>
    <col min="4102" max="4102" width="14" style="122" bestFit="1" customWidth="1"/>
    <col min="4103" max="4103" width="8.33203125" style="122" bestFit="1" customWidth="1"/>
    <col min="4104" max="4351" width="9.109375" style="122"/>
    <col min="4352" max="4352" width="55.33203125" style="122" bestFit="1" customWidth="1"/>
    <col min="4353" max="4353" width="10.5546875" style="122" bestFit="1" customWidth="1"/>
    <col min="4354" max="4354" width="9.109375" style="122" bestFit="1" customWidth="1"/>
    <col min="4355" max="4355" width="12.44140625" style="122" bestFit="1" customWidth="1"/>
    <col min="4356" max="4356" width="11.33203125" style="122" bestFit="1" customWidth="1"/>
    <col min="4357" max="4357" width="12.44140625" style="122" bestFit="1" customWidth="1"/>
    <col min="4358" max="4358" width="14" style="122" bestFit="1" customWidth="1"/>
    <col min="4359" max="4359" width="8.33203125" style="122" bestFit="1" customWidth="1"/>
    <col min="4360" max="4607" width="9.109375" style="122"/>
    <col min="4608" max="4608" width="55.33203125" style="122" bestFit="1" customWidth="1"/>
    <col min="4609" max="4609" width="10.5546875" style="122" bestFit="1" customWidth="1"/>
    <col min="4610" max="4610" width="9.109375" style="122" bestFit="1" customWidth="1"/>
    <col min="4611" max="4611" width="12.44140625" style="122" bestFit="1" customWidth="1"/>
    <col min="4612" max="4612" width="11.33203125" style="122" bestFit="1" customWidth="1"/>
    <col min="4613" max="4613" width="12.44140625" style="122" bestFit="1" customWidth="1"/>
    <col min="4614" max="4614" width="14" style="122" bestFit="1" customWidth="1"/>
    <col min="4615" max="4615" width="8.33203125" style="122" bestFit="1" customWidth="1"/>
    <col min="4616" max="4863" width="9.109375" style="122"/>
    <col min="4864" max="4864" width="55.33203125" style="122" bestFit="1" customWidth="1"/>
    <col min="4865" max="4865" width="10.5546875" style="122" bestFit="1" customWidth="1"/>
    <col min="4866" max="4866" width="9.109375" style="122" bestFit="1" customWidth="1"/>
    <col min="4867" max="4867" width="12.44140625" style="122" bestFit="1" customWidth="1"/>
    <col min="4868" max="4868" width="11.33203125" style="122" bestFit="1" customWidth="1"/>
    <col min="4869" max="4869" width="12.44140625" style="122" bestFit="1" customWidth="1"/>
    <col min="4870" max="4870" width="14" style="122" bestFit="1" customWidth="1"/>
    <col min="4871" max="4871" width="8.33203125" style="122" bestFit="1" customWidth="1"/>
    <col min="4872" max="5119" width="9.109375" style="122"/>
    <col min="5120" max="5120" width="55.33203125" style="122" bestFit="1" customWidth="1"/>
    <col min="5121" max="5121" width="10.5546875" style="122" bestFit="1" customWidth="1"/>
    <col min="5122" max="5122" width="9.109375" style="122" bestFit="1" customWidth="1"/>
    <col min="5123" max="5123" width="12.44140625" style="122" bestFit="1" customWidth="1"/>
    <col min="5124" max="5124" width="11.33203125" style="122" bestFit="1" customWidth="1"/>
    <col min="5125" max="5125" width="12.44140625" style="122" bestFit="1" customWidth="1"/>
    <col min="5126" max="5126" width="14" style="122" bestFit="1" customWidth="1"/>
    <col min="5127" max="5127" width="8.33203125" style="122" bestFit="1" customWidth="1"/>
    <col min="5128" max="5375" width="9.109375" style="122"/>
    <col min="5376" max="5376" width="55.33203125" style="122" bestFit="1" customWidth="1"/>
    <col min="5377" max="5377" width="10.5546875" style="122" bestFit="1" customWidth="1"/>
    <col min="5378" max="5378" width="9.109375" style="122" bestFit="1" customWidth="1"/>
    <col min="5379" max="5379" width="12.44140625" style="122" bestFit="1" customWidth="1"/>
    <col min="5380" max="5380" width="11.33203125" style="122" bestFit="1" customWidth="1"/>
    <col min="5381" max="5381" width="12.44140625" style="122" bestFit="1" customWidth="1"/>
    <col min="5382" max="5382" width="14" style="122" bestFit="1" customWidth="1"/>
    <col min="5383" max="5383" width="8.33203125" style="122" bestFit="1" customWidth="1"/>
    <col min="5384" max="5631" width="9.109375" style="122"/>
    <col min="5632" max="5632" width="55.33203125" style="122" bestFit="1" customWidth="1"/>
    <col min="5633" max="5633" width="10.5546875" style="122" bestFit="1" customWidth="1"/>
    <col min="5634" max="5634" width="9.109375" style="122" bestFit="1" customWidth="1"/>
    <col min="5635" max="5635" width="12.44140625" style="122" bestFit="1" customWidth="1"/>
    <col min="5636" max="5636" width="11.33203125" style="122" bestFit="1" customWidth="1"/>
    <col min="5637" max="5637" width="12.44140625" style="122" bestFit="1" customWidth="1"/>
    <col min="5638" max="5638" width="14" style="122" bestFit="1" customWidth="1"/>
    <col min="5639" max="5639" width="8.33203125" style="122" bestFit="1" customWidth="1"/>
    <col min="5640" max="5887" width="9.109375" style="122"/>
    <col min="5888" max="5888" width="55.33203125" style="122" bestFit="1" customWidth="1"/>
    <col min="5889" max="5889" width="10.5546875" style="122" bestFit="1" customWidth="1"/>
    <col min="5890" max="5890" width="9.109375" style="122" bestFit="1" customWidth="1"/>
    <col min="5891" max="5891" width="12.44140625" style="122" bestFit="1" customWidth="1"/>
    <col min="5892" max="5892" width="11.33203125" style="122" bestFit="1" customWidth="1"/>
    <col min="5893" max="5893" width="12.44140625" style="122" bestFit="1" customWidth="1"/>
    <col min="5894" max="5894" width="14" style="122" bestFit="1" customWidth="1"/>
    <col min="5895" max="5895" width="8.33203125" style="122" bestFit="1" customWidth="1"/>
    <col min="5896" max="6143" width="9.109375" style="122"/>
    <col min="6144" max="6144" width="55.33203125" style="122" bestFit="1" customWidth="1"/>
    <col min="6145" max="6145" width="10.5546875" style="122" bestFit="1" customWidth="1"/>
    <col min="6146" max="6146" width="9.109375" style="122" bestFit="1" customWidth="1"/>
    <col min="6147" max="6147" width="12.44140625" style="122" bestFit="1" customWidth="1"/>
    <col min="6148" max="6148" width="11.33203125" style="122" bestFit="1" customWidth="1"/>
    <col min="6149" max="6149" width="12.44140625" style="122" bestFit="1" customWidth="1"/>
    <col min="6150" max="6150" width="14" style="122" bestFit="1" customWidth="1"/>
    <col min="6151" max="6151" width="8.33203125" style="122" bestFit="1" customWidth="1"/>
    <col min="6152" max="6399" width="9.109375" style="122"/>
    <col min="6400" max="6400" width="55.33203125" style="122" bestFit="1" customWidth="1"/>
    <col min="6401" max="6401" width="10.5546875" style="122" bestFit="1" customWidth="1"/>
    <col min="6402" max="6402" width="9.109375" style="122" bestFit="1" customWidth="1"/>
    <col min="6403" max="6403" width="12.44140625" style="122" bestFit="1" customWidth="1"/>
    <col min="6404" max="6404" width="11.33203125" style="122" bestFit="1" customWidth="1"/>
    <col min="6405" max="6405" width="12.44140625" style="122" bestFit="1" customWidth="1"/>
    <col min="6406" max="6406" width="14" style="122" bestFit="1" customWidth="1"/>
    <col min="6407" max="6407" width="8.33203125" style="122" bestFit="1" customWidth="1"/>
    <col min="6408" max="6655" width="9.109375" style="122"/>
    <col min="6656" max="6656" width="55.33203125" style="122" bestFit="1" customWidth="1"/>
    <col min="6657" max="6657" width="10.5546875" style="122" bestFit="1" customWidth="1"/>
    <col min="6658" max="6658" width="9.109375" style="122" bestFit="1" customWidth="1"/>
    <col min="6659" max="6659" width="12.44140625" style="122" bestFit="1" customWidth="1"/>
    <col min="6660" max="6660" width="11.33203125" style="122" bestFit="1" customWidth="1"/>
    <col min="6661" max="6661" width="12.44140625" style="122" bestFit="1" customWidth="1"/>
    <col min="6662" max="6662" width="14" style="122" bestFit="1" customWidth="1"/>
    <col min="6663" max="6663" width="8.33203125" style="122" bestFit="1" customWidth="1"/>
    <col min="6664" max="6911" width="9.109375" style="122"/>
    <col min="6912" max="6912" width="55.33203125" style="122" bestFit="1" customWidth="1"/>
    <col min="6913" max="6913" width="10.5546875" style="122" bestFit="1" customWidth="1"/>
    <col min="6914" max="6914" width="9.109375" style="122" bestFit="1" customWidth="1"/>
    <col min="6915" max="6915" width="12.44140625" style="122" bestFit="1" customWidth="1"/>
    <col min="6916" max="6916" width="11.33203125" style="122" bestFit="1" customWidth="1"/>
    <col min="6917" max="6917" width="12.44140625" style="122" bestFit="1" customWidth="1"/>
    <col min="6918" max="6918" width="14" style="122" bestFit="1" customWidth="1"/>
    <col min="6919" max="6919" width="8.33203125" style="122" bestFit="1" customWidth="1"/>
    <col min="6920" max="7167" width="9.109375" style="122"/>
    <col min="7168" max="7168" width="55.33203125" style="122" bestFit="1" customWidth="1"/>
    <col min="7169" max="7169" width="10.5546875" style="122" bestFit="1" customWidth="1"/>
    <col min="7170" max="7170" width="9.109375" style="122" bestFit="1" customWidth="1"/>
    <col min="7171" max="7171" width="12.44140625" style="122" bestFit="1" customWidth="1"/>
    <col min="7172" max="7172" width="11.33203125" style="122" bestFit="1" customWidth="1"/>
    <col min="7173" max="7173" width="12.44140625" style="122" bestFit="1" customWidth="1"/>
    <col min="7174" max="7174" width="14" style="122" bestFit="1" customWidth="1"/>
    <col min="7175" max="7175" width="8.33203125" style="122" bestFit="1" customWidth="1"/>
    <col min="7176" max="7423" width="9.109375" style="122"/>
    <col min="7424" max="7424" width="55.33203125" style="122" bestFit="1" customWidth="1"/>
    <col min="7425" max="7425" width="10.5546875" style="122" bestFit="1" customWidth="1"/>
    <col min="7426" max="7426" width="9.109375" style="122" bestFit="1" customWidth="1"/>
    <col min="7427" max="7427" width="12.44140625" style="122" bestFit="1" customWidth="1"/>
    <col min="7428" max="7428" width="11.33203125" style="122" bestFit="1" customWidth="1"/>
    <col min="7429" max="7429" width="12.44140625" style="122" bestFit="1" customWidth="1"/>
    <col min="7430" max="7430" width="14" style="122" bestFit="1" customWidth="1"/>
    <col min="7431" max="7431" width="8.33203125" style="122" bestFit="1" customWidth="1"/>
    <col min="7432" max="7679" width="9.109375" style="122"/>
    <col min="7680" max="7680" width="55.33203125" style="122" bestFit="1" customWidth="1"/>
    <col min="7681" max="7681" width="10.5546875" style="122" bestFit="1" customWidth="1"/>
    <col min="7682" max="7682" width="9.109375" style="122" bestFit="1" customWidth="1"/>
    <col min="7683" max="7683" width="12.44140625" style="122" bestFit="1" customWidth="1"/>
    <col min="7684" max="7684" width="11.33203125" style="122" bestFit="1" customWidth="1"/>
    <col min="7685" max="7685" width="12.44140625" style="122" bestFit="1" customWidth="1"/>
    <col min="7686" max="7686" width="14" style="122" bestFit="1" customWidth="1"/>
    <col min="7687" max="7687" width="8.33203125" style="122" bestFit="1" customWidth="1"/>
    <col min="7688" max="7935" width="9.109375" style="122"/>
    <col min="7936" max="7936" width="55.33203125" style="122" bestFit="1" customWidth="1"/>
    <col min="7937" max="7937" width="10.5546875" style="122" bestFit="1" customWidth="1"/>
    <col min="7938" max="7938" width="9.109375" style="122" bestFit="1" customWidth="1"/>
    <col min="7939" max="7939" width="12.44140625" style="122" bestFit="1" customWidth="1"/>
    <col min="7940" max="7940" width="11.33203125" style="122" bestFit="1" customWidth="1"/>
    <col min="7941" max="7941" width="12.44140625" style="122" bestFit="1" customWidth="1"/>
    <col min="7942" max="7942" width="14" style="122" bestFit="1" customWidth="1"/>
    <col min="7943" max="7943" width="8.33203125" style="122" bestFit="1" customWidth="1"/>
    <col min="7944" max="8191" width="9.109375" style="122"/>
    <col min="8192" max="8192" width="55.33203125" style="122" bestFit="1" customWidth="1"/>
    <col min="8193" max="8193" width="10.5546875" style="122" bestFit="1" customWidth="1"/>
    <col min="8194" max="8194" width="9.109375" style="122" bestFit="1" customWidth="1"/>
    <col min="8195" max="8195" width="12.44140625" style="122" bestFit="1" customWidth="1"/>
    <col min="8196" max="8196" width="11.33203125" style="122" bestFit="1" customWidth="1"/>
    <col min="8197" max="8197" width="12.44140625" style="122" bestFit="1" customWidth="1"/>
    <col min="8198" max="8198" width="14" style="122" bestFit="1" customWidth="1"/>
    <col min="8199" max="8199" width="8.33203125" style="122" bestFit="1" customWidth="1"/>
    <col min="8200" max="8447" width="9.109375" style="122"/>
    <col min="8448" max="8448" width="55.33203125" style="122" bestFit="1" customWidth="1"/>
    <col min="8449" max="8449" width="10.5546875" style="122" bestFit="1" customWidth="1"/>
    <col min="8450" max="8450" width="9.109375" style="122" bestFit="1" customWidth="1"/>
    <col min="8451" max="8451" width="12.44140625" style="122" bestFit="1" customWidth="1"/>
    <col min="8452" max="8452" width="11.33203125" style="122" bestFit="1" customWidth="1"/>
    <col min="8453" max="8453" width="12.44140625" style="122" bestFit="1" customWidth="1"/>
    <col min="8454" max="8454" width="14" style="122" bestFit="1" customWidth="1"/>
    <col min="8455" max="8455" width="8.33203125" style="122" bestFit="1" customWidth="1"/>
    <col min="8456" max="8703" width="9.109375" style="122"/>
    <col min="8704" max="8704" width="55.33203125" style="122" bestFit="1" customWidth="1"/>
    <col min="8705" max="8705" width="10.5546875" style="122" bestFit="1" customWidth="1"/>
    <col min="8706" max="8706" width="9.109375" style="122" bestFit="1" customWidth="1"/>
    <col min="8707" max="8707" width="12.44140625" style="122" bestFit="1" customWidth="1"/>
    <col min="8708" max="8708" width="11.33203125" style="122" bestFit="1" customWidth="1"/>
    <col min="8709" max="8709" width="12.44140625" style="122" bestFit="1" customWidth="1"/>
    <col min="8710" max="8710" width="14" style="122" bestFit="1" customWidth="1"/>
    <col min="8711" max="8711" width="8.33203125" style="122" bestFit="1" customWidth="1"/>
    <col min="8712" max="8959" width="9.109375" style="122"/>
    <col min="8960" max="8960" width="55.33203125" style="122" bestFit="1" customWidth="1"/>
    <col min="8961" max="8961" width="10.5546875" style="122" bestFit="1" customWidth="1"/>
    <col min="8962" max="8962" width="9.109375" style="122" bestFit="1" customWidth="1"/>
    <col min="8963" max="8963" width="12.44140625" style="122" bestFit="1" customWidth="1"/>
    <col min="8964" max="8964" width="11.33203125" style="122" bestFit="1" customWidth="1"/>
    <col min="8965" max="8965" width="12.44140625" style="122" bestFit="1" customWidth="1"/>
    <col min="8966" max="8966" width="14" style="122" bestFit="1" customWidth="1"/>
    <col min="8967" max="8967" width="8.33203125" style="122" bestFit="1" customWidth="1"/>
    <col min="8968" max="9215" width="9.109375" style="122"/>
    <col min="9216" max="9216" width="55.33203125" style="122" bestFit="1" customWidth="1"/>
    <col min="9217" max="9217" width="10.5546875" style="122" bestFit="1" customWidth="1"/>
    <col min="9218" max="9218" width="9.109375" style="122" bestFit="1" customWidth="1"/>
    <col min="9219" max="9219" width="12.44140625" style="122" bestFit="1" customWidth="1"/>
    <col min="9220" max="9220" width="11.33203125" style="122" bestFit="1" customWidth="1"/>
    <col min="9221" max="9221" width="12.44140625" style="122" bestFit="1" customWidth="1"/>
    <col min="9222" max="9222" width="14" style="122" bestFit="1" customWidth="1"/>
    <col min="9223" max="9223" width="8.33203125" style="122" bestFit="1" customWidth="1"/>
    <col min="9224" max="9471" width="9.109375" style="122"/>
    <col min="9472" max="9472" width="55.33203125" style="122" bestFit="1" customWidth="1"/>
    <col min="9473" max="9473" width="10.5546875" style="122" bestFit="1" customWidth="1"/>
    <col min="9474" max="9474" width="9.109375" style="122" bestFit="1" customWidth="1"/>
    <col min="9475" max="9475" width="12.44140625" style="122" bestFit="1" customWidth="1"/>
    <col min="9476" max="9476" width="11.33203125" style="122" bestFit="1" customWidth="1"/>
    <col min="9477" max="9477" width="12.44140625" style="122" bestFit="1" customWidth="1"/>
    <col min="9478" max="9478" width="14" style="122" bestFit="1" customWidth="1"/>
    <col min="9479" max="9479" width="8.33203125" style="122" bestFit="1" customWidth="1"/>
    <col min="9480" max="9727" width="9.109375" style="122"/>
    <col min="9728" max="9728" width="55.33203125" style="122" bestFit="1" customWidth="1"/>
    <col min="9729" max="9729" width="10.5546875" style="122" bestFit="1" customWidth="1"/>
    <col min="9730" max="9730" width="9.109375" style="122" bestFit="1" customWidth="1"/>
    <col min="9731" max="9731" width="12.44140625" style="122" bestFit="1" customWidth="1"/>
    <col min="9732" max="9732" width="11.33203125" style="122" bestFit="1" customWidth="1"/>
    <col min="9733" max="9733" width="12.44140625" style="122" bestFit="1" customWidth="1"/>
    <col min="9734" max="9734" width="14" style="122" bestFit="1" customWidth="1"/>
    <col min="9735" max="9735" width="8.33203125" style="122" bestFit="1" customWidth="1"/>
    <col min="9736" max="9983" width="9.109375" style="122"/>
    <col min="9984" max="9984" width="55.33203125" style="122" bestFit="1" customWidth="1"/>
    <col min="9985" max="9985" width="10.5546875" style="122" bestFit="1" customWidth="1"/>
    <col min="9986" max="9986" width="9.109375" style="122" bestFit="1" customWidth="1"/>
    <col min="9987" max="9987" width="12.44140625" style="122" bestFit="1" customWidth="1"/>
    <col min="9988" max="9988" width="11.33203125" style="122" bestFit="1" customWidth="1"/>
    <col min="9989" max="9989" width="12.44140625" style="122" bestFit="1" customWidth="1"/>
    <col min="9990" max="9990" width="14" style="122" bestFit="1" customWidth="1"/>
    <col min="9991" max="9991" width="8.33203125" style="122" bestFit="1" customWidth="1"/>
    <col min="9992" max="10239" width="9.109375" style="122"/>
    <col min="10240" max="10240" width="55.33203125" style="122" bestFit="1" customWidth="1"/>
    <col min="10241" max="10241" width="10.5546875" style="122" bestFit="1" customWidth="1"/>
    <col min="10242" max="10242" width="9.109375" style="122" bestFit="1" customWidth="1"/>
    <col min="10243" max="10243" width="12.44140625" style="122" bestFit="1" customWidth="1"/>
    <col min="10244" max="10244" width="11.33203125" style="122" bestFit="1" customWidth="1"/>
    <col min="10245" max="10245" width="12.44140625" style="122" bestFit="1" customWidth="1"/>
    <col min="10246" max="10246" width="14" style="122" bestFit="1" customWidth="1"/>
    <col min="10247" max="10247" width="8.33203125" style="122" bestFit="1" customWidth="1"/>
    <col min="10248" max="10495" width="9.109375" style="122"/>
    <col min="10496" max="10496" width="55.33203125" style="122" bestFit="1" customWidth="1"/>
    <col min="10497" max="10497" width="10.5546875" style="122" bestFit="1" customWidth="1"/>
    <col min="10498" max="10498" width="9.109375" style="122" bestFit="1" customWidth="1"/>
    <col min="10499" max="10499" width="12.44140625" style="122" bestFit="1" customWidth="1"/>
    <col min="10500" max="10500" width="11.33203125" style="122" bestFit="1" customWidth="1"/>
    <col min="10501" max="10501" width="12.44140625" style="122" bestFit="1" customWidth="1"/>
    <col min="10502" max="10502" width="14" style="122" bestFit="1" customWidth="1"/>
    <col min="10503" max="10503" width="8.33203125" style="122" bestFit="1" customWidth="1"/>
    <col min="10504" max="10751" width="9.109375" style="122"/>
    <col min="10752" max="10752" width="55.33203125" style="122" bestFit="1" customWidth="1"/>
    <col min="10753" max="10753" width="10.5546875" style="122" bestFit="1" customWidth="1"/>
    <col min="10754" max="10754" width="9.109375" style="122" bestFit="1" customWidth="1"/>
    <col min="10755" max="10755" width="12.44140625" style="122" bestFit="1" customWidth="1"/>
    <col min="10756" max="10756" width="11.33203125" style="122" bestFit="1" customWidth="1"/>
    <col min="10757" max="10757" width="12.44140625" style="122" bestFit="1" customWidth="1"/>
    <col min="10758" max="10758" width="14" style="122" bestFit="1" customWidth="1"/>
    <col min="10759" max="10759" width="8.33203125" style="122" bestFit="1" customWidth="1"/>
    <col min="10760" max="11007" width="9.109375" style="122"/>
    <col min="11008" max="11008" width="55.33203125" style="122" bestFit="1" customWidth="1"/>
    <col min="11009" max="11009" width="10.5546875" style="122" bestFit="1" customWidth="1"/>
    <col min="11010" max="11010" width="9.109375" style="122" bestFit="1" customWidth="1"/>
    <col min="11011" max="11011" width="12.44140625" style="122" bestFit="1" customWidth="1"/>
    <col min="11012" max="11012" width="11.33203125" style="122" bestFit="1" customWidth="1"/>
    <col min="11013" max="11013" width="12.44140625" style="122" bestFit="1" customWidth="1"/>
    <col min="11014" max="11014" width="14" style="122" bestFit="1" customWidth="1"/>
    <col min="11015" max="11015" width="8.33203125" style="122" bestFit="1" customWidth="1"/>
    <col min="11016" max="11263" width="9.109375" style="122"/>
    <col min="11264" max="11264" width="55.33203125" style="122" bestFit="1" customWidth="1"/>
    <col min="11265" max="11265" width="10.5546875" style="122" bestFit="1" customWidth="1"/>
    <col min="11266" max="11266" width="9.109375" style="122" bestFit="1" customWidth="1"/>
    <col min="11267" max="11267" width="12.44140625" style="122" bestFit="1" customWidth="1"/>
    <col min="11268" max="11268" width="11.33203125" style="122" bestFit="1" customWidth="1"/>
    <col min="11269" max="11269" width="12.44140625" style="122" bestFit="1" customWidth="1"/>
    <col min="11270" max="11270" width="14" style="122" bestFit="1" customWidth="1"/>
    <col min="11271" max="11271" width="8.33203125" style="122" bestFit="1" customWidth="1"/>
    <col min="11272" max="11519" width="9.109375" style="122"/>
    <col min="11520" max="11520" width="55.33203125" style="122" bestFit="1" customWidth="1"/>
    <col min="11521" max="11521" width="10.5546875" style="122" bestFit="1" customWidth="1"/>
    <col min="11522" max="11522" width="9.109375" style="122" bestFit="1" customWidth="1"/>
    <col min="11523" max="11523" width="12.44140625" style="122" bestFit="1" customWidth="1"/>
    <col min="11524" max="11524" width="11.33203125" style="122" bestFit="1" customWidth="1"/>
    <col min="11525" max="11525" width="12.44140625" style="122" bestFit="1" customWidth="1"/>
    <col min="11526" max="11526" width="14" style="122" bestFit="1" customWidth="1"/>
    <col min="11527" max="11527" width="8.33203125" style="122" bestFit="1" customWidth="1"/>
    <col min="11528" max="11775" width="9.109375" style="122"/>
    <col min="11776" max="11776" width="55.33203125" style="122" bestFit="1" customWidth="1"/>
    <col min="11777" max="11777" width="10.5546875" style="122" bestFit="1" customWidth="1"/>
    <col min="11778" max="11778" width="9.109375" style="122" bestFit="1" customWidth="1"/>
    <col min="11779" max="11779" width="12.44140625" style="122" bestFit="1" customWidth="1"/>
    <col min="11780" max="11780" width="11.33203125" style="122" bestFit="1" customWidth="1"/>
    <col min="11781" max="11781" width="12.44140625" style="122" bestFit="1" customWidth="1"/>
    <col min="11782" max="11782" width="14" style="122" bestFit="1" customWidth="1"/>
    <col min="11783" max="11783" width="8.33203125" style="122" bestFit="1" customWidth="1"/>
    <col min="11784" max="12031" width="9.109375" style="122"/>
    <col min="12032" max="12032" width="55.33203125" style="122" bestFit="1" customWidth="1"/>
    <col min="12033" max="12033" width="10.5546875" style="122" bestFit="1" customWidth="1"/>
    <col min="12034" max="12034" width="9.109375" style="122" bestFit="1" customWidth="1"/>
    <col min="12035" max="12035" width="12.44140625" style="122" bestFit="1" customWidth="1"/>
    <col min="12036" max="12036" width="11.33203125" style="122" bestFit="1" customWidth="1"/>
    <col min="12037" max="12037" width="12.44140625" style="122" bestFit="1" customWidth="1"/>
    <col min="12038" max="12038" width="14" style="122" bestFit="1" customWidth="1"/>
    <col min="12039" max="12039" width="8.33203125" style="122" bestFit="1" customWidth="1"/>
    <col min="12040" max="12287" width="9.109375" style="122"/>
    <col min="12288" max="12288" width="55.33203125" style="122" bestFit="1" customWidth="1"/>
    <col min="12289" max="12289" width="10.5546875" style="122" bestFit="1" customWidth="1"/>
    <col min="12290" max="12290" width="9.109375" style="122" bestFit="1" customWidth="1"/>
    <col min="12291" max="12291" width="12.44140625" style="122" bestFit="1" customWidth="1"/>
    <col min="12292" max="12292" width="11.33203125" style="122" bestFit="1" customWidth="1"/>
    <col min="12293" max="12293" width="12.44140625" style="122" bestFit="1" customWidth="1"/>
    <col min="12294" max="12294" width="14" style="122" bestFit="1" customWidth="1"/>
    <col min="12295" max="12295" width="8.33203125" style="122" bestFit="1" customWidth="1"/>
    <col min="12296" max="12543" width="9.109375" style="122"/>
    <col min="12544" max="12544" width="55.33203125" style="122" bestFit="1" customWidth="1"/>
    <col min="12545" max="12545" width="10.5546875" style="122" bestFit="1" customWidth="1"/>
    <col min="12546" max="12546" width="9.109375" style="122" bestFit="1" customWidth="1"/>
    <col min="12547" max="12547" width="12.44140625" style="122" bestFit="1" customWidth="1"/>
    <col min="12548" max="12548" width="11.33203125" style="122" bestFit="1" customWidth="1"/>
    <col min="12549" max="12549" width="12.44140625" style="122" bestFit="1" customWidth="1"/>
    <col min="12550" max="12550" width="14" style="122" bestFit="1" customWidth="1"/>
    <col min="12551" max="12551" width="8.33203125" style="122" bestFit="1" customWidth="1"/>
    <col min="12552" max="12799" width="9.109375" style="122"/>
    <col min="12800" max="12800" width="55.33203125" style="122" bestFit="1" customWidth="1"/>
    <col min="12801" max="12801" width="10.5546875" style="122" bestFit="1" customWidth="1"/>
    <col min="12802" max="12802" width="9.109375" style="122" bestFit="1" customWidth="1"/>
    <col min="12803" max="12803" width="12.44140625" style="122" bestFit="1" customWidth="1"/>
    <col min="12804" max="12804" width="11.33203125" style="122" bestFit="1" customWidth="1"/>
    <col min="12805" max="12805" width="12.44140625" style="122" bestFit="1" customWidth="1"/>
    <col min="12806" max="12806" width="14" style="122" bestFit="1" customWidth="1"/>
    <col min="12807" max="12807" width="8.33203125" style="122" bestFit="1" customWidth="1"/>
    <col min="12808" max="13055" width="9.109375" style="122"/>
    <col min="13056" max="13056" width="55.33203125" style="122" bestFit="1" customWidth="1"/>
    <col min="13057" max="13057" width="10.5546875" style="122" bestFit="1" customWidth="1"/>
    <col min="13058" max="13058" width="9.109375" style="122" bestFit="1" customWidth="1"/>
    <col min="13059" max="13059" width="12.44140625" style="122" bestFit="1" customWidth="1"/>
    <col min="13060" max="13060" width="11.33203125" style="122" bestFit="1" customWidth="1"/>
    <col min="13061" max="13061" width="12.44140625" style="122" bestFit="1" customWidth="1"/>
    <col min="13062" max="13062" width="14" style="122" bestFit="1" customWidth="1"/>
    <col min="13063" max="13063" width="8.33203125" style="122" bestFit="1" customWidth="1"/>
    <col min="13064" max="13311" width="9.109375" style="122"/>
    <col min="13312" max="13312" width="55.33203125" style="122" bestFit="1" customWidth="1"/>
    <col min="13313" max="13313" width="10.5546875" style="122" bestFit="1" customWidth="1"/>
    <col min="13314" max="13314" width="9.109375" style="122" bestFit="1" customWidth="1"/>
    <col min="13315" max="13315" width="12.44140625" style="122" bestFit="1" customWidth="1"/>
    <col min="13316" max="13316" width="11.33203125" style="122" bestFit="1" customWidth="1"/>
    <col min="13317" max="13317" width="12.44140625" style="122" bestFit="1" customWidth="1"/>
    <col min="13318" max="13318" width="14" style="122" bestFit="1" customWidth="1"/>
    <col min="13319" max="13319" width="8.33203125" style="122" bestFit="1" customWidth="1"/>
    <col min="13320" max="13567" width="9.109375" style="122"/>
    <col min="13568" max="13568" width="55.33203125" style="122" bestFit="1" customWidth="1"/>
    <col min="13569" max="13569" width="10.5546875" style="122" bestFit="1" customWidth="1"/>
    <col min="13570" max="13570" width="9.109375" style="122" bestFit="1" customWidth="1"/>
    <col min="13571" max="13571" width="12.44140625" style="122" bestFit="1" customWidth="1"/>
    <col min="13572" max="13572" width="11.33203125" style="122" bestFit="1" customWidth="1"/>
    <col min="13573" max="13573" width="12.44140625" style="122" bestFit="1" customWidth="1"/>
    <col min="13574" max="13574" width="14" style="122" bestFit="1" customWidth="1"/>
    <col min="13575" max="13575" width="8.33203125" style="122" bestFit="1" customWidth="1"/>
    <col min="13576" max="13823" width="9.109375" style="122"/>
    <col min="13824" max="13824" width="55.33203125" style="122" bestFit="1" customWidth="1"/>
    <col min="13825" max="13825" width="10.5546875" style="122" bestFit="1" customWidth="1"/>
    <col min="13826" max="13826" width="9.109375" style="122" bestFit="1" customWidth="1"/>
    <col min="13827" max="13827" width="12.44140625" style="122" bestFit="1" customWidth="1"/>
    <col min="13828" max="13828" width="11.33203125" style="122" bestFit="1" customWidth="1"/>
    <col min="13829" max="13829" width="12.44140625" style="122" bestFit="1" customWidth="1"/>
    <col min="13830" max="13830" width="14" style="122" bestFit="1" customWidth="1"/>
    <col min="13831" max="13831" width="8.33203125" style="122" bestFit="1" customWidth="1"/>
    <col min="13832" max="14079" width="9.109375" style="122"/>
    <col min="14080" max="14080" width="55.33203125" style="122" bestFit="1" customWidth="1"/>
    <col min="14081" max="14081" width="10.5546875" style="122" bestFit="1" customWidth="1"/>
    <col min="14082" max="14082" width="9.109375" style="122" bestFit="1" customWidth="1"/>
    <col min="14083" max="14083" width="12.44140625" style="122" bestFit="1" customWidth="1"/>
    <col min="14084" max="14084" width="11.33203125" style="122" bestFit="1" customWidth="1"/>
    <col min="14085" max="14085" width="12.44140625" style="122" bestFit="1" customWidth="1"/>
    <col min="14086" max="14086" width="14" style="122" bestFit="1" customWidth="1"/>
    <col min="14087" max="14087" width="8.33203125" style="122" bestFit="1" customWidth="1"/>
    <col min="14088" max="14335" width="9.109375" style="122"/>
    <col min="14336" max="14336" width="55.33203125" style="122" bestFit="1" customWidth="1"/>
    <col min="14337" max="14337" width="10.5546875" style="122" bestFit="1" customWidth="1"/>
    <col min="14338" max="14338" width="9.109375" style="122" bestFit="1" customWidth="1"/>
    <col min="14339" max="14339" width="12.44140625" style="122" bestFit="1" customWidth="1"/>
    <col min="14340" max="14340" width="11.33203125" style="122" bestFit="1" customWidth="1"/>
    <col min="14341" max="14341" width="12.44140625" style="122" bestFit="1" customWidth="1"/>
    <col min="14342" max="14342" width="14" style="122" bestFit="1" customWidth="1"/>
    <col min="14343" max="14343" width="8.33203125" style="122" bestFit="1" customWidth="1"/>
    <col min="14344" max="14591" width="9.109375" style="122"/>
    <col min="14592" max="14592" width="55.33203125" style="122" bestFit="1" customWidth="1"/>
    <col min="14593" max="14593" width="10.5546875" style="122" bestFit="1" customWidth="1"/>
    <col min="14594" max="14594" width="9.109375" style="122" bestFit="1" customWidth="1"/>
    <col min="14595" max="14595" width="12.44140625" style="122" bestFit="1" customWidth="1"/>
    <col min="14596" max="14596" width="11.33203125" style="122" bestFit="1" customWidth="1"/>
    <col min="14597" max="14597" width="12.44140625" style="122" bestFit="1" customWidth="1"/>
    <col min="14598" max="14598" width="14" style="122" bestFit="1" customWidth="1"/>
    <col min="14599" max="14599" width="8.33203125" style="122" bestFit="1" customWidth="1"/>
    <col min="14600" max="14847" width="9.109375" style="122"/>
    <col min="14848" max="14848" width="55.33203125" style="122" bestFit="1" customWidth="1"/>
    <col min="14849" max="14849" width="10.5546875" style="122" bestFit="1" customWidth="1"/>
    <col min="14850" max="14850" width="9.109375" style="122" bestFit="1" customWidth="1"/>
    <col min="14851" max="14851" width="12.44140625" style="122" bestFit="1" customWidth="1"/>
    <col min="14852" max="14852" width="11.33203125" style="122" bestFit="1" customWidth="1"/>
    <col min="14853" max="14853" width="12.44140625" style="122" bestFit="1" customWidth="1"/>
    <col min="14854" max="14854" width="14" style="122" bestFit="1" customWidth="1"/>
    <col min="14855" max="14855" width="8.33203125" style="122" bestFit="1" customWidth="1"/>
    <col min="14856" max="15103" width="9.109375" style="122"/>
    <col min="15104" max="15104" width="55.33203125" style="122" bestFit="1" customWidth="1"/>
    <col min="15105" max="15105" width="10.5546875" style="122" bestFit="1" customWidth="1"/>
    <col min="15106" max="15106" width="9.109375" style="122" bestFit="1" customWidth="1"/>
    <col min="15107" max="15107" width="12.44140625" style="122" bestFit="1" customWidth="1"/>
    <col min="15108" max="15108" width="11.33203125" style="122" bestFit="1" customWidth="1"/>
    <col min="15109" max="15109" width="12.44140625" style="122" bestFit="1" customWidth="1"/>
    <col min="15110" max="15110" width="14" style="122" bestFit="1" customWidth="1"/>
    <col min="15111" max="15111" width="8.33203125" style="122" bestFit="1" customWidth="1"/>
    <col min="15112" max="15359" width="9.109375" style="122"/>
    <col min="15360" max="15360" width="55.33203125" style="122" bestFit="1" customWidth="1"/>
    <col min="15361" max="15361" width="10.5546875" style="122" bestFit="1" customWidth="1"/>
    <col min="15362" max="15362" width="9.109375" style="122" bestFit="1" customWidth="1"/>
    <col min="15363" max="15363" width="12.44140625" style="122" bestFit="1" customWidth="1"/>
    <col min="15364" max="15364" width="11.33203125" style="122" bestFit="1" customWidth="1"/>
    <col min="15365" max="15365" width="12.44140625" style="122" bestFit="1" customWidth="1"/>
    <col min="15366" max="15366" width="14" style="122" bestFit="1" customWidth="1"/>
    <col min="15367" max="15367" width="8.33203125" style="122" bestFit="1" customWidth="1"/>
    <col min="15368" max="15615" width="9.109375" style="122"/>
    <col min="15616" max="15616" width="55.33203125" style="122" bestFit="1" customWidth="1"/>
    <col min="15617" max="15617" width="10.5546875" style="122" bestFit="1" customWidth="1"/>
    <col min="15618" max="15618" width="9.109375" style="122" bestFit="1" customWidth="1"/>
    <col min="15619" max="15619" width="12.44140625" style="122" bestFit="1" customWidth="1"/>
    <col min="15620" max="15620" width="11.33203125" style="122" bestFit="1" customWidth="1"/>
    <col min="15621" max="15621" width="12.44140625" style="122" bestFit="1" customWidth="1"/>
    <col min="15622" max="15622" width="14" style="122" bestFit="1" customWidth="1"/>
    <col min="15623" max="15623" width="8.33203125" style="122" bestFit="1" customWidth="1"/>
    <col min="15624" max="15871" width="9.109375" style="122"/>
    <col min="15872" max="15872" width="55.33203125" style="122" bestFit="1" customWidth="1"/>
    <col min="15873" max="15873" width="10.5546875" style="122" bestFit="1" customWidth="1"/>
    <col min="15874" max="15874" width="9.109375" style="122" bestFit="1" customWidth="1"/>
    <col min="15875" max="15875" width="12.44140625" style="122" bestFit="1" customWidth="1"/>
    <col min="15876" max="15876" width="11.33203125" style="122" bestFit="1" customWidth="1"/>
    <col min="15877" max="15877" width="12.44140625" style="122" bestFit="1" customWidth="1"/>
    <col min="15878" max="15878" width="14" style="122" bestFit="1" customWidth="1"/>
    <col min="15879" max="15879" width="8.33203125" style="122" bestFit="1" customWidth="1"/>
    <col min="15880" max="16127" width="9.109375" style="122"/>
    <col min="16128" max="16128" width="55.33203125" style="122" bestFit="1" customWidth="1"/>
    <col min="16129" max="16129" width="10.5546875" style="122" bestFit="1" customWidth="1"/>
    <col min="16130" max="16130" width="9.109375" style="122" bestFit="1" customWidth="1"/>
    <col min="16131" max="16131" width="12.44140625" style="122" bestFit="1" customWidth="1"/>
    <col min="16132" max="16132" width="11.33203125" style="122" bestFit="1" customWidth="1"/>
    <col min="16133" max="16133" width="12.44140625" style="122" bestFit="1" customWidth="1"/>
    <col min="16134" max="16134" width="14" style="122" bestFit="1" customWidth="1"/>
    <col min="16135" max="16135" width="8.33203125" style="122" bestFit="1" customWidth="1"/>
    <col min="16136" max="16384" width="9.109375" style="122"/>
  </cols>
  <sheetData>
    <row r="1" spans="1:7" ht="13.8" x14ac:dyDescent="0.25">
      <c r="G1" s="402" t="s">
        <v>1932</v>
      </c>
    </row>
    <row r="3" spans="1:7" ht="13.8" x14ac:dyDescent="0.25">
      <c r="A3" s="563" t="s">
        <v>1815</v>
      </c>
      <c r="B3" s="563"/>
      <c r="C3" s="563"/>
      <c r="D3" s="563"/>
      <c r="E3" s="563"/>
      <c r="F3" s="563"/>
      <c r="G3" s="563"/>
    </row>
    <row r="4" spans="1:7" ht="15.6" x14ac:dyDescent="0.25">
      <c r="A4" s="403"/>
      <c r="B4" s="404"/>
      <c r="C4" s="404"/>
      <c r="D4" s="404"/>
      <c r="E4" s="404"/>
      <c r="F4" s="404"/>
      <c r="G4" s="404"/>
    </row>
    <row r="5" spans="1:7" ht="52.8" x14ac:dyDescent="0.25">
      <c r="A5" s="405" t="s">
        <v>455</v>
      </c>
      <c r="B5" s="406" t="s">
        <v>1818</v>
      </c>
      <c r="C5" s="406" t="s">
        <v>53</v>
      </c>
      <c r="D5" s="406" t="s">
        <v>426</v>
      </c>
      <c r="E5" s="406" t="s">
        <v>54</v>
      </c>
      <c r="F5" s="406" t="s">
        <v>1793</v>
      </c>
      <c r="G5" s="404" t="s">
        <v>154</v>
      </c>
    </row>
    <row r="6" spans="1:7" x14ac:dyDescent="0.25">
      <c r="A6" s="407" t="s">
        <v>1796</v>
      </c>
      <c r="B6" s="408">
        <v>3851319</v>
      </c>
      <c r="C6" s="409">
        <v>85798819</v>
      </c>
      <c r="D6" s="409">
        <v>11939331</v>
      </c>
      <c r="E6" s="409">
        <v>26080322</v>
      </c>
      <c r="F6" s="409">
        <v>2896472759</v>
      </c>
      <c r="G6" s="410">
        <f t="shared" ref="G6:G24" si="0">SUM(B6:F6)</f>
        <v>3024142550</v>
      </c>
    </row>
    <row r="7" spans="1:7" x14ac:dyDescent="0.25">
      <c r="A7" s="407" t="s">
        <v>1797</v>
      </c>
      <c r="B7" s="408">
        <v>44695146</v>
      </c>
      <c r="C7" s="409">
        <v>315762764</v>
      </c>
      <c r="D7" s="409">
        <v>286366388</v>
      </c>
      <c r="E7" s="409">
        <v>371852641</v>
      </c>
      <c r="F7" s="409">
        <v>2036443075</v>
      </c>
      <c r="G7" s="410">
        <f t="shared" si="0"/>
        <v>3055120014</v>
      </c>
    </row>
    <row r="8" spans="1:7" x14ac:dyDescent="0.25">
      <c r="A8" s="411" t="s">
        <v>1798</v>
      </c>
      <c r="B8" s="412">
        <f t="shared" ref="B8:F8" si="1">B6-B7</f>
        <v>-40843827</v>
      </c>
      <c r="C8" s="413">
        <f t="shared" si="1"/>
        <v>-229963945</v>
      </c>
      <c r="D8" s="413">
        <f t="shared" si="1"/>
        <v>-274427057</v>
      </c>
      <c r="E8" s="413">
        <f t="shared" si="1"/>
        <v>-345772319</v>
      </c>
      <c r="F8" s="413">
        <f t="shared" si="1"/>
        <v>860029684</v>
      </c>
      <c r="G8" s="414">
        <f t="shared" si="0"/>
        <v>-30977464</v>
      </c>
    </row>
    <row r="9" spans="1:7" x14ac:dyDescent="0.25">
      <c r="A9" s="407" t="s">
        <v>1799</v>
      </c>
      <c r="B9" s="408">
        <v>41174606</v>
      </c>
      <c r="C9" s="409">
        <v>231659171</v>
      </c>
      <c r="D9" s="409">
        <v>275190479</v>
      </c>
      <c r="E9" s="409">
        <v>349042759</v>
      </c>
      <c r="F9" s="409">
        <v>1529433404</v>
      </c>
      <c r="G9" s="410">
        <f t="shared" si="0"/>
        <v>2426500419</v>
      </c>
    </row>
    <row r="10" spans="1:7" x14ac:dyDescent="0.25">
      <c r="A10" s="407" t="s">
        <v>1800</v>
      </c>
      <c r="B10" s="408">
        <v>0</v>
      </c>
      <c r="C10" s="409">
        <v>0</v>
      </c>
      <c r="D10" s="409">
        <v>0</v>
      </c>
      <c r="E10" s="409">
        <v>0</v>
      </c>
      <c r="F10" s="409">
        <v>1813621237</v>
      </c>
      <c r="G10" s="410">
        <f t="shared" si="0"/>
        <v>1813621237</v>
      </c>
    </row>
    <row r="11" spans="1:7" x14ac:dyDescent="0.25">
      <c r="A11" s="411" t="s">
        <v>1801</v>
      </c>
      <c r="B11" s="412">
        <f>B9-B10</f>
        <v>41174606</v>
      </c>
      <c r="C11" s="412">
        <f>C9-C10</f>
        <v>231659171</v>
      </c>
      <c r="D11" s="412">
        <f>D9-D10</f>
        <v>275190479</v>
      </c>
      <c r="E11" s="412">
        <f>E9-E10</f>
        <v>349042759</v>
      </c>
      <c r="F11" s="412">
        <f>F9-F10</f>
        <v>-284187833</v>
      </c>
      <c r="G11" s="414">
        <f t="shared" si="0"/>
        <v>612879182</v>
      </c>
    </row>
    <row r="12" spans="1:7" x14ac:dyDescent="0.25">
      <c r="A12" s="411" t="s">
        <v>1802</v>
      </c>
      <c r="B12" s="412">
        <f t="shared" ref="B12:F12" si="2">B8+B11</f>
        <v>330779</v>
      </c>
      <c r="C12" s="413">
        <f t="shared" si="2"/>
        <v>1695226</v>
      </c>
      <c r="D12" s="413">
        <f t="shared" si="2"/>
        <v>763422</v>
      </c>
      <c r="E12" s="413">
        <f t="shared" si="2"/>
        <v>3270440</v>
      </c>
      <c r="F12" s="413">
        <f t="shared" si="2"/>
        <v>575841851</v>
      </c>
      <c r="G12" s="414">
        <f t="shared" si="0"/>
        <v>581901718</v>
      </c>
    </row>
    <row r="13" spans="1:7" x14ac:dyDescent="0.25">
      <c r="A13" s="407" t="s">
        <v>1803</v>
      </c>
      <c r="B13" s="408">
        <v>0</v>
      </c>
      <c r="C13" s="409">
        <v>0</v>
      </c>
      <c r="D13" s="409">
        <v>0</v>
      </c>
      <c r="E13" s="409">
        <v>0</v>
      </c>
      <c r="F13" s="409">
        <v>0</v>
      </c>
      <c r="G13" s="410">
        <f t="shared" si="0"/>
        <v>0</v>
      </c>
    </row>
    <row r="14" spans="1:7" x14ac:dyDescent="0.25">
      <c r="A14" s="407" t="s">
        <v>1804</v>
      </c>
      <c r="B14" s="408">
        <v>0</v>
      </c>
      <c r="C14" s="409">
        <v>0</v>
      </c>
      <c r="D14" s="409">
        <v>0</v>
      </c>
      <c r="E14" s="409">
        <v>0</v>
      </c>
      <c r="F14" s="409">
        <v>0</v>
      </c>
      <c r="G14" s="410">
        <f t="shared" si="0"/>
        <v>0</v>
      </c>
    </row>
    <row r="15" spans="1:7" x14ac:dyDescent="0.25">
      <c r="A15" s="411" t="s">
        <v>1805</v>
      </c>
      <c r="B15" s="412">
        <v>0</v>
      </c>
      <c r="C15" s="413">
        <v>0</v>
      </c>
      <c r="D15" s="413">
        <v>0</v>
      </c>
      <c r="E15" s="413">
        <v>0</v>
      </c>
      <c r="F15" s="413">
        <v>0</v>
      </c>
      <c r="G15" s="414">
        <f t="shared" si="0"/>
        <v>0</v>
      </c>
    </row>
    <row r="16" spans="1:7" x14ac:dyDescent="0.25">
      <c r="A16" s="407" t="s">
        <v>1806</v>
      </c>
      <c r="B16" s="408">
        <v>0</v>
      </c>
      <c r="C16" s="409">
        <v>0</v>
      </c>
      <c r="D16" s="409">
        <v>0</v>
      </c>
      <c r="E16" s="409">
        <v>0</v>
      </c>
      <c r="F16" s="409">
        <v>0</v>
      </c>
      <c r="G16" s="410">
        <f t="shared" si="0"/>
        <v>0</v>
      </c>
    </row>
    <row r="17" spans="1:7" x14ac:dyDescent="0.25">
      <c r="A17" s="407" t="s">
        <v>1807</v>
      </c>
      <c r="B17" s="408">
        <v>0</v>
      </c>
      <c r="C17" s="409">
        <v>0</v>
      </c>
      <c r="D17" s="409">
        <v>0</v>
      </c>
      <c r="E17" s="409">
        <v>0</v>
      </c>
      <c r="F17" s="409">
        <v>0</v>
      </c>
      <c r="G17" s="410">
        <f t="shared" si="0"/>
        <v>0</v>
      </c>
    </row>
    <row r="18" spans="1:7" ht="26.4" x14ac:dyDescent="0.25">
      <c r="A18" s="411" t="s">
        <v>1808</v>
      </c>
      <c r="B18" s="412">
        <v>0</v>
      </c>
      <c r="C18" s="413">
        <v>0</v>
      </c>
      <c r="D18" s="413">
        <v>0</v>
      </c>
      <c r="E18" s="413">
        <v>0</v>
      </c>
      <c r="F18" s="413">
        <v>0</v>
      </c>
      <c r="G18" s="414">
        <f t="shared" si="0"/>
        <v>0</v>
      </c>
    </row>
    <row r="19" spans="1:7" x14ac:dyDescent="0.25">
      <c r="A19" s="411" t="s">
        <v>1809</v>
      </c>
      <c r="B19" s="412">
        <v>0</v>
      </c>
      <c r="C19" s="413">
        <v>0</v>
      </c>
      <c r="D19" s="413">
        <v>0</v>
      </c>
      <c r="E19" s="413">
        <v>0</v>
      </c>
      <c r="F19" s="413">
        <v>0</v>
      </c>
      <c r="G19" s="414">
        <f t="shared" si="0"/>
        <v>0</v>
      </c>
    </row>
    <row r="20" spans="1:7" x14ac:dyDescent="0.25">
      <c r="A20" s="411" t="s">
        <v>1810</v>
      </c>
      <c r="B20" s="412">
        <f>B12+B19</f>
        <v>330779</v>
      </c>
      <c r="C20" s="412">
        <f>C12+C19</f>
        <v>1695226</v>
      </c>
      <c r="D20" s="412">
        <f>D12+D19</f>
        <v>763422</v>
      </c>
      <c r="E20" s="412">
        <f>E12+E19</f>
        <v>3270440</v>
      </c>
      <c r="F20" s="412">
        <f>F12+F19</f>
        <v>575841851</v>
      </c>
      <c r="G20" s="414">
        <f t="shared" si="0"/>
        <v>581901718</v>
      </c>
    </row>
    <row r="21" spans="1:7" ht="26.4" x14ac:dyDescent="0.25">
      <c r="A21" s="411" t="s">
        <v>1811</v>
      </c>
      <c r="B21" s="412">
        <v>330779</v>
      </c>
      <c r="C21" s="413">
        <v>1659226</v>
      </c>
      <c r="D21" s="413">
        <v>746387</v>
      </c>
      <c r="E21" s="413">
        <v>3270440</v>
      </c>
      <c r="F21" s="413">
        <v>575841851</v>
      </c>
      <c r="G21" s="414">
        <f t="shared" si="0"/>
        <v>581848683</v>
      </c>
    </row>
    <row r="22" spans="1:7" x14ac:dyDescent="0.25">
      <c r="A22" s="411" t="s">
        <v>1812</v>
      </c>
      <c r="B22" s="412">
        <v>0</v>
      </c>
      <c r="C22" s="413">
        <v>0</v>
      </c>
      <c r="D22" s="413">
        <v>17035</v>
      </c>
      <c r="E22" s="413">
        <v>0</v>
      </c>
      <c r="F22" s="413">
        <v>0</v>
      </c>
      <c r="G22" s="414">
        <f t="shared" si="0"/>
        <v>17035</v>
      </c>
    </row>
    <row r="23" spans="1:7" x14ac:dyDescent="0.25">
      <c r="A23" s="411" t="s">
        <v>1813</v>
      </c>
      <c r="B23" s="412">
        <v>0</v>
      </c>
      <c r="C23" s="413">
        <v>0</v>
      </c>
      <c r="D23" s="413">
        <v>0</v>
      </c>
      <c r="E23" s="413">
        <v>0</v>
      </c>
      <c r="F23" s="413">
        <v>0</v>
      </c>
      <c r="G23" s="414">
        <f t="shared" si="0"/>
        <v>0</v>
      </c>
    </row>
    <row r="24" spans="1:7" ht="26.4" x14ac:dyDescent="0.25">
      <c r="A24" s="411" t="s">
        <v>1814</v>
      </c>
      <c r="B24" s="412">
        <v>0</v>
      </c>
      <c r="C24" s="413">
        <v>0</v>
      </c>
      <c r="D24" s="413">
        <v>0</v>
      </c>
      <c r="E24" s="413">
        <v>0</v>
      </c>
      <c r="F24" s="413">
        <v>0</v>
      </c>
      <c r="G24" s="414">
        <f t="shared" si="0"/>
        <v>0</v>
      </c>
    </row>
    <row r="26" spans="1:7" x14ac:dyDescent="0.25">
      <c r="A26" s="407" t="s">
        <v>1816</v>
      </c>
      <c r="B26" s="408">
        <v>3248847</v>
      </c>
      <c r="C26" s="408">
        <v>19923074</v>
      </c>
      <c r="D26" s="408">
        <v>529760</v>
      </c>
      <c r="E26" s="408">
        <v>53382202</v>
      </c>
      <c r="F26" s="408">
        <v>-77083883</v>
      </c>
      <c r="G26" s="408">
        <f>SUM(B26:F26)</f>
        <v>0</v>
      </c>
    </row>
    <row r="27" spans="1:7" x14ac:dyDescent="0.25">
      <c r="A27" s="407" t="s">
        <v>1817</v>
      </c>
      <c r="B27" s="408">
        <v>0</v>
      </c>
      <c r="C27" s="408">
        <v>-2052512</v>
      </c>
      <c r="D27" s="408">
        <v>2572933</v>
      </c>
      <c r="E27" s="408">
        <v>0</v>
      </c>
      <c r="F27" s="408">
        <v>1821788</v>
      </c>
      <c r="G27" s="408">
        <f>SUM(B27:F27)</f>
        <v>2342209</v>
      </c>
    </row>
  </sheetData>
  <mergeCells count="1">
    <mergeCell ref="A3:G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view="pageBreakPreview" zoomScaleNormal="100" zoomScaleSheetLayoutView="100" workbookViewId="0">
      <selection activeCell="H2" sqref="H2"/>
    </sheetView>
  </sheetViews>
  <sheetFormatPr defaultRowHeight="13.2" x14ac:dyDescent="0.25"/>
  <cols>
    <col min="1" max="4" width="8" style="427" customWidth="1"/>
    <col min="5" max="5" width="24" style="427" customWidth="1"/>
    <col min="6" max="6" width="11.88671875" style="427" customWidth="1"/>
    <col min="7" max="7" width="12.6640625" style="427" bestFit="1" customWidth="1"/>
    <col min="8" max="8" width="11.44140625" style="427" bestFit="1" customWidth="1"/>
    <col min="9" max="256" width="9.109375" style="122"/>
    <col min="257" max="260" width="8" style="122" customWidth="1"/>
    <col min="261" max="261" width="24" style="122" customWidth="1"/>
    <col min="262" max="262" width="11.88671875" style="122" customWidth="1"/>
    <col min="263" max="263" width="12.6640625" style="122" bestFit="1" customWidth="1"/>
    <col min="264" max="264" width="11.44140625" style="122" bestFit="1" customWidth="1"/>
    <col min="265" max="512" width="9.109375" style="122"/>
    <col min="513" max="516" width="8" style="122" customWidth="1"/>
    <col min="517" max="517" width="24" style="122" customWidth="1"/>
    <col min="518" max="518" width="11.88671875" style="122" customWidth="1"/>
    <col min="519" max="519" width="12.6640625" style="122" bestFit="1" customWidth="1"/>
    <col min="520" max="520" width="11.44140625" style="122" bestFit="1" customWidth="1"/>
    <col min="521" max="768" width="9.109375" style="122"/>
    <col min="769" max="772" width="8" style="122" customWidth="1"/>
    <col min="773" max="773" width="24" style="122" customWidth="1"/>
    <col min="774" max="774" width="11.88671875" style="122" customWidth="1"/>
    <col min="775" max="775" width="12.6640625" style="122" bestFit="1" customWidth="1"/>
    <col min="776" max="776" width="11.44140625" style="122" bestFit="1" customWidth="1"/>
    <col min="777" max="1024" width="9.109375" style="122"/>
    <col min="1025" max="1028" width="8" style="122" customWidth="1"/>
    <col min="1029" max="1029" width="24" style="122" customWidth="1"/>
    <col min="1030" max="1030" width="11.88671875" style="122" customWidth="1"/>
    <col min="1031" max="1031" width="12.6640625" style="122" bestFit="1" customWidth="1"/>
    <col min="1032" max="1032" width="11.44140625" style="122" bestFit="1" customWidth="1"/>
    <col min="1033" max="1280" width="9.109375" style="122"/>
    <col min="1281" max="1284" width="8" style="122" customWidth="1"/>
    <col min="1285" max="1285" width="24" style="122" customWidth="1"/>
    <col min="1286" max="1286" width="11.88671875" style="122" customWidth="1"/>
    <col min="1287" max="1287" width="12.6640625" style="122" bestFit="1" customWidth="1"/>
    <col min="1288" max="1288" width="11.44140625" style="122" bestFit="1" customWidth="1"/>
    <col min="1289" max="1536" width="9.109375" style="122"/>
    <col min="1537" max="1540" width="8" style="122" customWidth="1"/>
    <col min="1541" max="1541" width="24" style="122" customWidth="1"/>
    <col min="1542" max="1542" width="11.88671875" style="122" customWidth="1"/>
    <col min="1543" max="1543" width="12.6640625" style="122" bestFit="1" customWidth="1"/>
    <col min="1544" max="1544" width="11.44140625" style="122" bestFit="1" customWidth="1"/>
    <col min="1545" max="1792" width="9.109375" style="122"/>
    <col min="1793" max="1796" width="8" style="122" customWidth="1"/>
    <col min="1797" max="1797" width="24" style="122" customWidth="1"/>
    <col min="1798" max="1798" width="11.88671875" style="122" customWidth="1"/>
    <col min="1799" max="1799" width="12.6640625" style="122" bestFit="1" customWidth="1"/>
    <col min="1800" max="1800" width="11.44140625" style="122" bestFit="1" customWidth="1"/>
    <col min="1801" max="2048" width="9.109375" style="122"/>
    <col min="2049" max="2052" width="8" style="122" customWidth="1"/>
    <col min="2053" max="2053" width="24" style="122" customWidth="1"/>
    <col min="2054" max="2054" width="11.88671875" style="122" customWidth="1"/>
    <col min="2055" max="2055" width="12.6640625" style="122" bestFit="1" customWidth="1"/>
    <col min="2056" max="2056" width="11.44140625" style="122" bestFit="1" customWidth="1"/>
    <col min="2057" max="2304" width="9.109375" style="122"/>
    <col min="2305" max="2308" width="8" style="122" customWidth="1"/>
    <col min="2309" max="2309" width="24" style="122" customWidth="1"/>
    <col min="2310" max="2310" width="11.88671875" style="122" customWidth="1"/>
    <col min="2311" max="2311" width="12.6640625" style="122" bestFit="1" customWidth="1"/>
    <col min="2312" max="2312" width="11.44140625" style="122" bestFit="1" customWidth="1"/>
    <col min="2313" max="2560" width="9.109375" style="122"/>
    <col min="2561" max="2564" width="8" style="122" customWidth="1"/>
    <col min="2565" max="2565" width="24" style="122" customWidth="1"/>
    <col min="2566" max="2566" width="11.88671875" style="122" customWidth="1"/>
    <col min="2567" max="2567" width="12.6640625" style="122" bestFit="1" customWidth="1"/>
    <col min="2568" max="2568" width="11.44140625" style="122" bestFit="1" customWidth="1"/>
    <col min="2569" max="2816" width="9.109375" style="122"/>
    <col min="2817" max="2820" width="8" style="122" customWidth="1"/>
    <col min="2821" max="2821" width="24" style="122" customWidth="1"/>
    <col min="2822" max="2822" width="11.88671875" style="122" customWidth="1"/>
    <col min="2823" max="2823" width="12.6640625" style="122" bestFit="1" customWidth="1"/>
    <col min="2824" max="2824" width="11.44140625" style="122" bestFit="1" customWidth="1"/>
    <col min="2825" max="3072" width="9.109375" style="122"/>
    <col min="3073" max="3076" width="8" style="122" customWidth="1"/>
    <col min="3077" max="3077" width="24" style="122" customWidth="1"/>
    <col min="3078" max="3078" width="11.88671875" style="122" customWidth="1"/>
    <col min="3079" max="3079" width="12.6640625" style="122" bestFit="1" customWidth="1"/>
    <col min="3080" max="3080" width="11.44140625" style="122" bestFit="1" customWidth="1"/>
    <col min="3081" max="3328" width="9.109375" style="122"/>
    <col min="3329" max="3332" width="8" style="122" customWidth="1"/>
    <col min="3333" max="3333" width="24" style="122" customWidth="1"/>
    <col min="3334" max="3334" width="11.88671875" style="122" customWidth="1"/>
    <col min="3335" max="3335" width="12.6640625" style="122" bestFit="1" customWidth="1"/>
    <col min="3336" max="3336" width="11.44140625" style="122" bestFit="1" customWidth="1"/>
    <col min="3337" max="3584" width="9.109375" style="122"/>
    <col min="3585" max="3588" width="8" style="122" customWidth="1"/>
    <col min="3589" max="3589" width="24" style="122" customWidth="1"/>
    <col min="3590" max="3590" width="11.88671875" style="122" customWidth="1"/>
    <col min="3591" max="3591" width="12.6640625" style="122" bestFit="1" customWidth="1"/>
    <col min="3592" max="3592" width="11.44140625" style="122" bestFit="1" customWidth="1"/>
    <col min="3593" max="3840" width="9.109375" style="122"/>
    <col min="3841" max="3844" width="8" style="122" customWidth="1"/>
    <col min="3845" max="3845" width="24" style="122" customWidth="1"/>
    <col min="3846" max="3846" width="11.88671875" style="122" customWidth="1"/>
    <col min="3847" max="3847" width="12.6640625" style="122" bestFit="1" customWidth="1"/>
    <col min="3848" max="3848" width="11.44140625" style="122" bestFit="1" customWidth="1"/>
    <col min="3849" max="4096" width="9.109375" style="122"/>
    <col min="4097" max="4100" width="8" style="122" customWidth="1"/>
    <col min="4101" max="4101" width="24" style="122" customWidth="1"/>
    <col min="4102" max="4102" width="11.88671875" style="122" customWidth="1"/>
    <col min="4103" max="4103" width="12.6640625" style="122" bestFit="1" customWidth="1"/>
    <col min="4104" max="4104" width="11.44140625" style="122" bestFit="1" customWidth="1"/>
    <col min="4105" max="4352" width="9.109375" style="122"/>
    <col min="4353" max="4356" width="8" style="122" customWidth="1"/>
    <col min="4357" max="4357" width="24" style="122" customWidth="1"/>
    <col min="4358" max="4358" width="11.88671875" style="122" customWidth="1"/>
    <col min="4359" max="4359" width="12.6640625" style="122" bestFit="1" customWidth="1"/>
    <col min="4360" max="4360" width="11.44140625" style="122" bestFit="1" customWidth="1"/>
    <col min="4361" max="4608" width="9.109375" style="122"/>
    <col min="4609" max="4612" width="8" style="122" customWidth="1"/>
    <col min="4613" max="4613" width="24" style="122" customWidth="1"/>
    <col min="4614" max="4614" width="11.88671875" style="122" customWidth="1"/>
    <col min="4615" max="4615" width="12.6640625" style="122" bestFit="1" customWidth="1"/>
    <col min="4616" max="4616" width="11.44140625" style="122" bestFit="1" customWidth="1"/>
    <col min="4617" max="4864" width="9.109375" style="122"/>
    <col min="4865" max="4868" width="8" style="122" customWidth="1"/>
    <col min="4869" max="4869" width="24" style="122" customWidth="1"/>
    <col min="4870" max="4870" width="11.88671875" style="122" customWidth="1"/>
    <col min="4871" max="4871" width="12.6640625" style="122" bestFit="1" customWidth="1"/>
    <col min="4872" max="4872" width="11.44140625" style="122" bestFit="1" customWidth="1"/>
    <col min="4873" max="5120" width="9.109375" style="122"/>
    <col min="5121" max="5124" width="8" style="122" customWidth="1"/>
    <col min="5125" max="5125" width="24" style="122" customWidth="1"/>
    <col min="5126" max="5126" width="11.88671875" style="122" customWidth="1"/>
    <col min="5127" max="5127" width="12.6640625" style="122" bestFit="1" customWidth="1"/>
    <col min="5128" max="5128" width="11.44140625" style="122" bestFit="1" customWidth="1"/>
    <col min="5129" max="5376" width="9.109375" style="122"/>
    <col min="5377" max="5380" width="8" style="122" customWidth="1"/>
    <col min="5381" max="5381" width="24" style="122" customWidth="1"/>
    <col min="5382" max="5382" width="11.88671875" style="122" customWidth="1"/>
    <col min="5383" max="5383" width="12.6640625" style="122" bestFit="1" customWidth="1"/>
    <col min="5384" max="5384" width="11.44140625" style="122" bestFit="1" customWidth="1"/>
    <col min="5385" max="5632" width="9.109375" style="122"/>
    <col min="5633" max="5636" width="8" style="122" customWidth="1"/>
    <col min="5637" max="5637" width="24" style="122" customWidth="1"/>
    <col min="5638" max="5638" width="11.88671875" style="122" customWidth="1"/>
    <col min="5639" max="5639" width="12.6640625" style="122" bestFit="1" customWidth="1"/>
    <col min="5640" max="5640" width="11.44140625" style="122" bestFit="1" customWidth="1"/>
    <col min="5641" max="5888" width="9.109375" style="122"/>
    <col min="5889" max="5892" width="8" style="122" customWidth="1"/>
    <col min="5893" max="5893" width="24" style="122" customWidth="1"/>
    <col min="5894" max="5894" width="11.88671875" style="122" customWidth="1"/>
    <col min="5895" max="5895" width="12.6640625" style="122" bestFit="1" customWidth="1"/>
    <col min="5896" max="5896" width="11.44140625" style="122" bestFit="1" customWidth="1"/>
    <col min="5897" max="6144" width="9.109375" style="122"/>
    <col min="6145" max="6148" width="8" style="122" customWidth="1"/>
    <col min="6149" max="6149" width="24" style="122" customWidth="1"/>
    <col min="6150" max="6150" width="11.88671875" style="122" customWidth="1"/>
    <col min="6151" max="6151" width="12.6640625" style="122" bestFit="1" customWidth="1"/>
    <col min="6152" max="6152" width="11.44140625" style="122" bestFit="1" customWidth="1"/>
    <col min="6153" max="6400" width="9.109375" style="122"/>
    <col min="6401" max="6404" width="8" style="122" customWidth="1"/>
    <col min="6405" max="6405" width="24" style="122" customWidth="1"/>
    <col min="6406" max="6406" width="11.88671875" style="122" customWidth="1"/>
    <col min="6407" max="6407" width="12.6640625" style="122" bestFit="1" customWidth="1"/>
    <col min="6408" max="6408" width="11.44140625" style="122" bestFit="1" customWidth="1"/>
    <col min="6409" max="6656" width="9.109375" style="122"/>
    <col min="6657" max="6660" width="8" style="122" customWidth="1"/>
    <col min="6661" max="6661" width="24" style="122" customWidth="1"/>
    <col min="6662" max="6662" width="11.88671875" style="122" customWidth="1"/>
    <col min="6663" max="6663" width="12.6640625" style="122" bestFit="1" customWidth="1"/>
    <col min="6664" max="6664" width="11.44140625" style="122" bestFit="1" customWidth="1"/>
    <col min="6665" max="6912" width="9.109375" style="122"/>
    <col min="6913" max="6916" width="8" style="122" customWidth="1"/>
    <col min="6917" max="6917" width="24" style="122" customWidth="1"/>
    <col min="6918" max="6918" width="11.88671875" style="122" customWidth="1"/>
    <col min="6919" max="6919" width="12.6640625" style="122" bestFit="1" customWidth="1"/>
    <col min="6920" max="6920" width="11.44140625" style="122" bestFit="1" customWidth="1"/>
    <col min="6921" max="7168" width="9.109375" style="122"/>
    <col min="7169" max="7172" width="8" style="122" customWidth="1"/>
    <col min="7173" max="7173" width="24" style="122" customWidth="1"/>
    <col min="7174" max="7174" width="11.88671875" style="122" customWidth="1"/>
    <col min="7175" max="7175" width="12.6640625" style="122" bestFit="1" customWidth="1"/>
    <col min="7176" max="7176" width="11.44140625" style="122" bestFit="1" customWidth="1"/>
    <col min="7177" max="7424" width="9.109375" style="122"/>
    <col min="7425" max="7428" width="8" style="122" customWidth="1"/>
    <col min="7429" max="7429" width="24" style="122" customWidth="1"/>
    <col min="7430" max="7430" width="11.88671875" style="122" customWidth="1"/>
    <col min="7431" max="7431" width="12.6640625" style="122" bestFit="1" customWidth="1"/>
    <col min="7432" max="7432" width="11.44140625" style="122" bestFit="1" customWidth="1"/>
    <col min="7433" max="7680" width="9.109375" style="122"/>
    <col min="7681" max="7684" width="8" style="122" customWidth="1"/>
    <col min="7685" max="7685" width="24" style="122" customWidth="1"/>
    <col min="7686" max="7686" width="11.88671875" style="122" customWidth="1"/>
    <col min="7687" max="7687" width="12.6640625" style="122" bestFit="1" customWidth="1"/>
    <col min="7688" max="7688" width="11.44140625" style="122" bestFit="1" customWidth="1"/>
    <col min="7689" max="7936" width="9.109375" style="122"/>
    <col min="7937" max="7940" width="8" style="122" customWidth="1"/>
    <col min="7941" max="7941" width="24" style="122" customWidth="1"/>
    <col min="7942" max="7942" width="11.88671875" style="122" customWidth="1"/>
    <col min="7943" max="7943" width="12.6640625" style="122" bestFit="1" customWidth="1"/>
    <col min="7944" max="7944" width="11.44140625" style="122" bestFit="1" customWidth="1"/>
    <col min="7945" max="8192" width="9.109375" style="122"/>
    <col min="8193" max="8196" width="8" style="122" customWidth="1"/>
    <col min="8197" max="8197" width="24" style="122" customWidth="1"/>
    <col min="8198" max="8198" width="11.88671875" style="122" customWidth="1"/>
    <col min="8199" max="8199" width="12.6640625" style="122" bestFit="1" customWidth="1"/>
    <col min="8200" max="8200" width="11.44140625" style="122" bestFit="1" customWidth="1"/>
    <col min="8201" max="8448" width="9.109375" style="122"/>
    <col min="8449" max="8452" width="8" style="122" customWidth="1"/>
    <col min="8453" max="8453" width="24" style="122" customWidth="1"/>
    <col min="8454" max="8454" width="11.88671875" style="122" customWidth="1"/>
    <col min="8455" max="8455" width="12.6640625" style="122" bestFit="1" customWidth="1"/>
    <col min="8456" max="8456" width="11.44140625" style="122" bestFit="1" customWidth="1"/>
    <col min="8457" max="8704" width="9.109375" style="122"/>
    <col min="8705" max="8708" width="8" style="122" customWidth="1"/>
    <col min="8709" max="8709" width="24" style="122" customWidth="1"/>
    <col min="8710" max="8710" width="11.88671875" style="122" customWidth="1"/>
    <col min="8711" max="8711" width="12.6640625" style="122" bestFit="1" customWidth="1"/>
    <col min="8712" max="8712" width="11.44140625" style="122" bestFit="1" customWidth="1"/>
    <col min="8713" max="8960" width="9.109375" style="122"/>
    <col min="8961" max="8964" width="8" style="122" customWidth="1"/>
    <col min="8965" max="8965" width="24" style="122" customWidth="1"/>
    <col min="8966" max="8966" width="11.88671875" style="122" customWidth="1"/>
    <col min="8967" max="8967" width="12.6640625" style="122" bestFit="1" customWidth="1"/>
    <col min="8968" max="8968" width="11.44140625" style="122" bestFit="1" customWidth="1"/>
    <col min="8969" max="9216" width="9.109375" style="122"/>
    <col min="9217" max="9220" width="8" style="122" customWidth="1"/>
    <col min="9221" max="9221" width="24" style="122" customWidth="1"/>
    <col min="9222" max="9222" width="11.88671875" style="122" customWidth="1"/>
    <col min="9223" max="9223" width="12.6640625" style="122" bestFit="1" customWidth="1"/>
    <col min="9224" max="9224" width="11.44140625" style="122" bestFit="1" customWidth="1"/>
    <col min="9225" max="9472" width="9.109375" style="122"/>
    <col min="9473" max="9476" width="8" style="122" customWidth="1"/>
    <col min="9477" max="9477" width="24" style="122" customWidth="1"/>
    <col min="9478" max="9478" width="11.88671875" style="122" customWidth="1"/>
    <col min="9479" max="9479" width="12.6640625" style="122" bestFit="1" customWidth="1"/>
    <col min="9480" max="9480" width="11.44140625" style="122" bestFit="1" customWidth="1"/>
    <col min="9481" max="9728" width="9.109375" style="122"/>
    <col min="9729" max="9732" width="8" style="122" customWidth="1"/>
    <col min="9733" max="9733" width="24" style="122" customWidth="1"/>
    <col min="9734" max="9734" width="11.88671875" style="122" customWidth="1"/>
    <col min="9735" max="9735" width="12.6640625" style="122" bestFit="1" customWidth="1"/>
    <col min="9736" max="9736" width="11.44140625" style="122" bestFit="1" customWidth="1"/>
    <col min="9737" max="9984" width="9.109375" style="122"/>
    <col min="9985" max="9988" width="8" style="122" customWidth="1"/>
    <col min="9989" max="9989" width="24" style="122" customWidth="1"/>
    <col min="9990" max="9990" width="11.88671875" style="122" customWidth="1"/>
    <col min="9991" max="9991" width="12.6640625" style="122" bestFit="1" customWidth="1"/>
    <col min="9992" max="9992" width="11.44140625" style="122" bestFit="1" customWidth="1"/>
    <col min="9993" max="10240" width="9.109375" style="122"/>
    <col min="10241" max="10244" width="8" style="122" customWidth="1"/>
    <col min="10245" max="10245" width="24" style="122" customWidth="1"/>
    <col min="10246" max="10246" width="11.88671875" style="122" customWidth="1"/>
    <col min="10247" max="10247" width="12.6640625" style="122" bestFit="1" customWidth="1"/>
    <col min="10248" max="10248" width="11.44140625" style="122" bestFit="1" customWidth="1"/>
    <col min="10249" max="10496" width="9.109375" style="122"/>
    <col min="10497" max="10500" width="8" style="122" customWidth="1"/>
    <col min="10501" max="10501" width="24" style="122" customWidth="1"/>
    <col min="10502" max="10502" width="11.88671875" style="122" customWidth="1"/>
    <col min="10503" max="10503" width="12.6640625" style="122" bestFit="1" customWidth="1"/>
    <col min="10504" max="10504" width="11.44140625" style="122" bestFit="1" customWidth="1"/>
    <col min="10505" max="10752" width="9.109375" style="122"/>
    <col min="10753" max="10756" width="8" style="122" customWidth="1"/>
    <col min="10757" max="10757" width="24" style="122" customWidth="1"/>
    <col min="10758" max="10758" width="11.88671875" style="122" customWidth="1"/>
    <col min="10759" max="10759" width="12.6640625" style="122" bestFit="1" customWidth="1"/>
    <col min="10760" max="10760" width="11.44140625" style="122" bestFit="1" customWidth="1"/>
    <col min="10761" max="11008" width="9.109375" style="122"/>
    <col min="11009" max="11012" width="8" style="122" customWidth="1"/>
    <col min="11013" max="11013" width="24" style="122" customWidth="1"/>
    <col min="11014" max="11014" width="11.88671875" style="122" customWidth="1"/>
    <col min="11015" max="11015" width="12.6640625" style="122" bestFit="1" customWidth="1"/>
    <col min="11016" max="11016" width="11.44140625" style="122" bestFit="1" customWidth="1"/>
    <col min="11017" max="11264" width="9.109375" style="122"/>
    <col min="11265" max="11268" width="8" style="122" customWidth="1"/>
    <col min="11269" max="11269" width="24" style="122" customWidth="1"/>
    <col min="11270" max="11270" width="11.88671875" style="122" customWidth="1"/>
    <col min="11271" max="11271" width="12.6640625" style="122" bestFit="1" customWidth="1"/>
    <col min="11272" max="11272" width="11.44140625" style="122" bestFit="1" customWidth="1"/>
    <col min="11273" max="11520" width="9.109375" style="122"/>
    <col min="11521" max="11524" width="8" style="122" customWidth="1"/>
    <col min="11525" max="11525" width="24" style="122" customWidth="1"/>
    <col min="11526" max="11526" width="11.88671875" style="122" customWidth="1"/>
    <col min="11527" max="11527" width="12.6640625" style="122" bestFit="1" customWidth="1"/>
    <col min="11528" max="11528" width="11.44140625" style="122" bestFit="1" customWidth="1"/>
    <col min="11529" max="11776" width="9.109375" style="122"/>
    <col min="11777" max="11780" width="8" style="122" customWidth="1"/>
    <col min="11781" max="11781" width="24" style="122" customWidth="1"/>
    <col min="11782" max="11782" width="11.88671875" style="122" customWidth="1"/>
    <col min="11783" max="11783" width="12.6640625" style="122" bestFit="1" customWidth="1"/>
    <col min="11784" max="11784" width="11.44140625" style="122" bestFit="1" customWidth="1"/>
    <col min="11785" max="12032" width="9.109375" style="122"/>
    <col min="12033" max="12036" width="8" style="122" customWidth="1"/>
    <col min="12037" max="12037" width="24" style="122" customWidth="1"/>
    <col min="12038" max="12038" width="11.88671875" style="122" customWidth="1"/>
    <col min="12039" max="12039" width="12.6640625" style="122" bestFit="1" customWidth="1"/>
    <col min="12040" max="12040" width="11.44140625" style="122" bestFit="1" customWidth="1"/>
    <col min="12041" max="12288" width="9.109375" style="122"/>
    <col min="12289" max="12292" width="8" style="122" customWidth="1"/>
    <col min="12293" max="12293" width="24" style="122" customWidth="1"/>
    <col min="12294" max="12294" width="11.88671875" style="122" customWidth="1"/>
    <col min="12295" max="12295" width="12.6640625" style="122" bestFit="1" customWidth="1"/>
    <col min="12296" max="12296" width="11.44140625" style="122" bestFit="1" customWidth="1"/>
    <col min="12297" max="12544" width="9.109375" style="122"/>
    <col min="12545" max="12548" width="8" style="122" customWidth="1"/>
    <col min="12549" max="12549" width="24" style="122" customWidth="1"/>
    <col min="12550" max="12550" width="11.88671875" style="122" customWidth="1"/>
    <col min="12551" max="12551" width="12.6640625" style="122" bestFit="1" customWidth="1"/>
    <col min="12552" max="12552" width="11.44140625" style="122" bestFit="1" customWidth="1"/>
    <col min="12553" max="12800" width="9.109375" style="122"/>
    <col min="12801" max="12804" width="8" style="122" customWidth="1"/>
    <col min="12805" max="12805" width="24" style="122" customWidth="1"/>
    <col min="12806" max="12806" width="11.88671875" style="122" customWidth="1"/>
    <col min="12807" max="12807" width="12.6640625" style="122" bestFit="1" customWidth="1"/>
    <col min="12808" max="12808" width="11.44140625" style="122" bestFit="1" customWidth="1"/>
    <col min="12809" max="13056" width="9.109375" style="122"/>
    <col min="13057" max="13060" width="8" style="122" customWidth="1"/>
    <col min="13061" max="13061" width="24" style="122" customWidth="1"/>
    <col min="13062" max="13062" width="11.88671875" style="122" customWidth="1"/>
    <col min="13063" max="13063" width="12.6640625" style="122" bestFit="1" customWidth="1"/>
    <col min="13064" max="13064" width="11.44140625" style="122" bestFit="1" customWidth="1"/>
    <col min="13065" max="13312" width="9.109375" style="122"/>
    <col min="13313" max="13316" width="8" style="122" customWidth="1"/>
    <col min="13317" max="13317" width="24" style="122" customWidth="1"/>
    <col min="13318" max="13318" width="11.88671875" style="122" customWidth="1"/>
    <col min="13319" max="13319" width="12.6640625" style="122" bestFit="1" customWidth="1"/>
    <col min="13320" max="13320" width="11.44140625" style="122" bestFit="1" customWidth="1"/>
    <col min="13321" max="13568" width="9.109375" style="122"/>
    <col min="13569" max="13572" width="8" style="122" customWidth="1"/>
    <col min="13573" max="13573" width="24" style="122" customWidth="1"/>
    <col min="13574" max="13574" width="11.88671875" style="122" customWidth="1"/>
    <col min="13575" max="13575" width="12.6640625" style="122" bestFit="1" customWidth="1"/>
    <col min="13576" max="13576" width="11.44140625" style="122" bestFit="1" customWidth="1"/>
    <col min="13577" max="13824" width="9.109375" style="122"/>
    <col min="13825" max="13828" width="8" style="122" customWidth="1"/>
    <col min="13829" max="13829" width="24" style="122" customWidth="1"/>
    <col min="13830" max="13830" width="11.88671875" style="122" customWidth="1"/>
    <col min="13831" max="13831" width="12.6640625" style="122" bestFit="1" customWidth="1"/>
    <col min="13832" max="13832" width="11.44140625" style="122" bestFit="1" customWidth="1"/>
    <col min="13833" max="14080" width="9.109375" style="122"/>
    <col min="14081" max="14084" width="8" style="122" customWidth="1"/>
    <col min="14085" max="14085" width="24" style="122" customWidth="1"/>
    <col min="14086" max="14086" width="11.88671875" style="122" customWidth="1"/>
    <col min="14087" max="14087" width="12.6640625" style="122" bestFit="1" customWidth="1"/>
    <col min="14088" max="14088" width="11.44140625" style="122" bestFit="1" customWidth="1"/>
    <col min="14089" max="14336" width="9.109375" style="122"/>
    <col min="14337" max="14340" width="8" style="122" customWidth="1"/>
    <col min="14341" max="14341" width="24" style="122" customWidth="1"/>
    <col min="14342" max="14342" width="11.88671875" style="122" customWidth="1"/>
    <col min="14343" max="14343" width="12.6640625" style="122" bestFit="1" customWidth="1"/>
    <col min="14344" max="14344" width="11.44140625" style="122" bestFit="1" customWidth="1"/>
    <col min="14345" max="14592" width="9.109375" style="122"/>
    <col min="14593" max="14596" width="8" style="122" customWidth="1"/>
    <col min="14597" max="14597" width="24" style="122" customWidth="1"/>
    <col min="14598" max="14598" width="11.88671875" style="122" customWidth="1"/>
    <col min="14599" max="14599" width="12.6640625" style="122" bestFit="1" customWidth="1"/>
    <col min="14600" max="14600" width="11.44140625" style="122" bestFit="1" customWidth="1"/>
    <col min="14601" max="14848" width="9.109375" style="122"/>
    <col min="14849" max="14852" width="8" style="122" customWidth="1"/>
    <col min="14853" max="14853" width="24" style="122" customWidth="1"/>
    <col min="14854" max="14854" width="11.88671875" style="122" customWidth="1"/>
    <col min="14855" max="14855" width="12.6640625" style="122" bestFit="1" customWidth="1"/>
    <col min="14856" max="14856" width="11.44140625" style="122" bestFit="1" customWidth="1"/>
    <col min="14857" max="15104" width="9.109375" style="122"/>
    <col min="15105" max="15108" width="8" style="122" customWidth="1"/>
    <col min="15109" max="15109" width="24" style="122" customWidth="1"/>
    <col min="15110" max="15110" width="11.88671875" style="122" customWidth="1"/>
    <col min="15111" max="15111" width="12.6640625" style="122" bestFit="1" customWidth="1"/>
    <col min="15112" max="15112" width="11.44140625" style="122" bestFit="1" customWidth="1"/>
    <col min="15113" max="15360" width="9.109375" style="122"/>
    <col min="15361" max="15364" width="8" style="122" customWidth="1"/>
    <col min="15365" max="15365" width="24" style="122" customWidth="1"/>
    <col min="15366" max="15366" width="11.88671875" style="122" customWidth="1"/>
    <col min="15367" max="15367" width="12.6640625" style="122" bestFit="1" customWidth="1"/>
    <col min="15368" max="15368" width="11.44140625" style="122" bestFit="1" customWidth="1"/>
    <col min="15369" max="15616" width="9.109375" style="122"/>
    <col min="15617" max="15620" width="8" style="122" customWidth="1"/>
    <col min="15621" max="15621" width="24" style="122" customWidth="1"/>
    <col min="15622" max="15622" width="11.88671875" style="122" customWidth="1"/>
    <col min="15623" max="15623" width="12.6640625" style="122" bestFit="1" customWidth="1"/>
    <col min="15624" max="15624" width="11.44140625" style="122" bestFit="1" customWidth="1"/>
    <col min="15625" max="15872" width="9.109375" style="122"/>
    <col min="15873" max="15876" width="8" style="122" customWidth="1"/>
    <col min="15877" max="15877" width="24" style="122" customWidth="1"/>
    <col min="15878" max="15878" width="11.88671875" style="122" customWidth="1"/>
    <col min="15879" max="15879" width="12.6640625" style="122" bestFit="1" customWidth="1"/>
    <col min="15880" max="15880" width="11.44140625" style="122" bestFit="1" customWidth="1"/>
    <col min="15881" max="16128" width="9.109375" style="122"/>
    <col min="16129" max="16132" width="8" style="122" customWidth="1"/>
    <col min="16133" max="16133" width="24" style="122" customWidth="1"/>
    <col min="16134" max="16134" width="11.88671875" style="122" customWidth="1"/>
    <col min="16135" max="16135" width="12.6640625" style="122" bestFit="1" customWidth="1"/>
    <col min="16136" max="16136" width="11.44140625" style="122" bestFit="1" customWidth="1"/>
    <col min="16137" max="16384" width="9.109375" style="122"/>
  </cols>
  <sheetData>
    <row r="1" spans="1:8" ht="16.8" x14ac:dyDescent="0.3">
      <c r="A1" s="415"/>
      <c r="B1" s="416"/>
      <c r="C1" s="416"/>
      <c r="D1" s="416"/>
      <c r="E1" s="416"/>
      <c r="F1" s="416"/>
      <c r="G1" s="416"/>
      <c r="H1" s="417" t="s">
        <v>1933</v>
      </c>
    </row>
    <row r="2" spans="1:8" ht="16.8" x14ac:dyDescent="0.3">
      <c r="A2" s="415"/>
      <c r="B2" s="415"/>
      <c r="C2" s="415"/>
      <c r="D2" s="415"/>
      <c r="E2" s="415"/>
      <c r="F2" s="415"/>
      <c r="G2" s="418"/>
      <c r="H2" s="418"/>
    </row>
    <row r="3" spans="1:8" ht="16.8" x14ac:dyDescent="0.3">
      <c r="A3" s="564" t="s">
        <v>1823</v>
      </c>
      <c r="B3" s="564"/>
      <c r="C3" s="564"/>
      <c r="D3" s="564"/>
      <c r="E3" s="564"/>
      <c r="F3" s="564"/>
      <c r="G3" s="564"/>
      <c r="H3" s="564"/>
    </row>
    <row r="4" spans="1:8" ht="16.8" x14ac:dyDescent="0.3">
      <c r="A4" s="419"/>
      <c r="B4" s="419"/>
      <c r="C4" s="419"/>
      <c r="D4" s="419"/>
      <c r="E4" s="419"/>
      <c r="F4" s="419"/>
      <c r="G4" s="419"/>
      <c r="H4" s="419"/>
    </row>
    <row r="5" spans="1:8" ht="16.8" x14ac:dyDescent="0.3">
      <c r="A5" s="415"/>
      <c r="B5" s="415"/>
      <c r="C5" s="415"/>
      <c r="D5" s="415"/>
      <c r="E5" s="415"/>
      <c r="F5" s="415"/>
      <c r="G5" s="415"/>
      <c r="H5" s="420" t="s">
        <v>29</v>
      </c>
    </row>
    <row r="6" spans="1:8" ht="33.6" x14ac:dyDescent="0.3">
      <c r="A6" s="415"/>
      <c r="B6" s="415"/>
      <c r="C6" s="415"/>
      <c r="D6" s="415"/>
      <c r="E6" s="415"/>
      <c r="F6" s="421" t="s">
        <v>153</v>
      </c>
      <c r="G6" s="421" t="s">
        <v>605</v>
      </c>
      <c r="H6" s="422" t="s">
        <v>1819</v>
      </c>
    </row>
    <row r="7" spans="1:8" ht="16.8" x14ac:dyDescent="0.3">
      <c r="A7" s="415"/>
      <c r="B7" s="415"/>
      <c r="C7" s="415"/>
      <c r="D7" s="415"/>
      <c r="E7" s="415"/>
      <c r="F7" s="423"/>
      <c r="G7" s="423"/>
      <c r="H7" s="423"/>
    </row>
    <row r="8" spans="1:8" ht="16.8" x14ac:dyDescent="0.3">
      <c r="A8" s="424" t="s">
        <v>426</v>
      </c>
      <c r="B8" s="415"/>
      <c r="C8" s="415"/>
      <c r="D8" s="415"/>
      <c r="E8" s="415"/>
      <c r="F8" s="423"/>
      <c r="G8" s="423"/>
      <c r="H8" s="423"/>
    </row>
    <row r="9" spans="1:8" ht="16.8" x14ac:dyDescent="0.3">
      <c r="A9" s="415"/>
      <c r="B9" s="415" t="s">
        <v>1820</v>
      </c>
      <c r="C9" s="415"/>
      <c r="D9" s="415"/>
      <c r="E9" s="415"/>
      <c r="F9" s="423">
        <v>788</v>
      </c>
      <c r="G9" s="423">
        <v>3542</v>
      </c>
      <c r="H9" s="423">
        <v>2855</v>
      </c>
    </row>
    <row r="10" spans="1:8" ht="16.8" x14ac:dyDescent="0.3">
      <c r="A10" s="415"/>
      <c r="B10" s="415" t="s">
        <v>1821</v>
      </c>
      <c r="C10" s="415"/>
      <c r="D10" s="415"/>
      <c r="E10" s="415"/>
      <c r="F10" s="423">
        <v>212</v>
      </c>
      <c r="G10" s="423">
        <v>771</v>
      </c>
      <c r="H10" s="423">
        <v>771</v>
      </c>
    </row>
    <row r="11" spans="1:8" ht="16.8" x14ac:dyDescent="0.3">
      <c r="A11" s="415"/>
      <c r="B11" s="415"/>
      <c r="C11" s="415"/>
      <c r="D11" s="415"/>
      <c r="E11" s="415"/>
      <c r="F11" s="423"/>
      <c r="G11" s="423"/>
      <c r="H11" s="423"/>
    </row>
    <row r="12" spans="1:8" ht="16.8" x14ac:dyDescent="0.3">
      <c r="A12" s="424" t="s">
        <v>1795</v>
      </c>
      <c r="B12" s="415"/>
      <c r="C12" s="415"/>
      <c r="D12" s="415"/>
      <c r="E12" s="415"/>
      <c r="F12" s="423"/>
      <c r="G12" s="423"/>
      <c r="H12" s="423"/>
    </row>
    <row r="13" spans="1:8" ht="16.8" x14ac:dyDescent="0.3">
      <c r="A13" s="415"/>
      <c r="B13" s="415" t="s">
        <v>1820</v>
      </c>
      <c r="C13" s="415"/>
      <c r="D13" s="415"/>
      <c r="E13" s="415"/>
      <c r="F13" s="423">
        <v>0</v>
      </c>
      <c r="G13" s="423">
        <v>2355</v>
      </c>
      <c r="H13" s="423">
        <v>780</v>
      </c>
    </row>
    <row r="14" spans="1:8" ht="16.8" x14ac:dyDescent="0.3">
      <c r="A14" s="415"/>
      <c r="B14" s="415" t="s">
        <v>1821</v>
      </c>
      <c r="C14" s="415"/>
      <c r="D14" s="415"/>
      <c r="E14" s="415"/>
      <c r="F14" s="423">
        <v>0</v>
      </c>
      <c r="G14" s="423">
        <v>636</v>
      </c>
      <c r="H14" s="423">
        <v>211</v>
      </c>
    </row>
    <row r="15" spans="1:8" ht="16.8" x14ac:dyDescent="0.3">
      <c r="A15" s="415"/>
      <c r="B15" s="415"/>
      <c r="C15" s="415"/>
      <c r="D15" s="415"/>
      <c r="E15" s="415"/>
      <c r="F15" s="423"/>
      <c r="G15" s="423"/>
      <c r="H15" s="423"/>
    </row>
    <row r="16" spans="1:8" ht="16.8" x14ac:dyDescent="0.3">
      <c r="A16" s="424" t="s">
        <v>53</v>
      </c>
      <c r="B16" s="415"/>
      <c r="C16" s="415"/>
      <c r="D16" s="415"/>
      <c r="E16" s="415"/>
      <c r="F16" s="423"/>
      <c r="G16" s="423"/>
      <c r="H16" s="423"/>
    </row>
    <row r="17" spans="1:8" ht="16.8" x14ac:dyDescent="0.3">
      <c r="A17" s="415"/>
      <c r="B17" s="415" t="s">
        <v>1820</v>
      </c>
      <c r="C17" s="415"/>
      <c r="D17" s="415"/>
      <c r="E17" s="415"/>
      <c r="F17" s="423">
        <v>0</v>
      </c>
      <c r="G17" s="423">
        <v>302</v>
      </c>
      <c r="H17" s="423">
        <v>302</v>
      </c>
    </row>
    <row r="18" spans="1:8" ht="16.8" x14ac:dyDescent="0.3">
      <c r="A18" s="415"/>
      <c r="B18" s="415" t="s">
        <v>1821</v>
      </c>
      <c r="C18" s="415"/>
      <c r="D18" s="415"/>
      <c r="E18" s="415"/>
      <c r="F18" s="423">
        <v>0</v>
      </c>
      <c r="G18" s="423">
        <v>82</v>
      </c>
      <c r="H18" s="423">
        <v>81</v>
      </c>
    </row>
    <row r="19" spans="1:8" ht="16.8" x14ac:dyDescent="0.3">
      <c r="A19" s="415"/>
      <c r="B19" s="415"/>
      <c r="C19" s="415"/>
      <c r="D19" s="415"/>
      <c r="E19" s="415"/>
      <c r="F19" s="423"/>
      <c r="G19" s="423"/>
      <c r="H19" s="423"/>
    </row>
    <row r="20" spans="1:8" ht="16.8" x14ac:dyDescent="0.3">
      <c r="A20" s="424" t="s">
        <v>1793</v>
      </c>
      <c r="B20" s="415"/>
      <c r="C20" s="415"/>
      <c r="D20" s="415"/>
      <c r="E20" s="415"/>
      <c r="F20" s="423"/>
      <c r="G20" s="423"/>
      <c r="H20" s="423"/>
    </row>
    <row r="21" spans="1:8" ht="16.8" x14ac:dyDescent="0.3">
      <c r="A21" s="415"/>
      <c r="B21" s="415" t="s">
        <v>1820</v>
      </c>
      <c r="C21" s="415"/>
      <c r="D21" s="415"/>
      <c r="E21" s="415"/>
      <c r="F21" s="423">
        <v>231313</v>
      </c>
      <c r="G21" s="423">
        <v>245337</v>
      </c>
      <c r="H21" s="423">
        <v>178851</v>
      </c>
    </row>
    <row r="22" spans="1:8" ht="16.8" x14ac:dyDescent="0.3">
      <c r="A22" s="415"/>
      <c r="B22" s="415" t="s">
        <v>1822</v>
      </c>
      <c r="C22" s="415"/>
      <c r="D22" s="415"/>
      <c r="E22" s="415"/>
      <c r="F22" s="423">
        <v>7913</v>
      </c>
      <c r="G22" s="423">
        <v>7913</v>
      </c>
      <c r="H22" s="423">
        <v>0</v>
      </c>
    </row>
    <row r="23" spans="1:8" ht="16.8" x14ac:dyDescent="0.3">
      <c r="A23" s="415"/>
      <c r="B23" s="415" t="s">
        <v>1821</v>
      </c>
      <c r="C23" s="415"/>
      <c r="D23" s="415"/>
      <c r="E23" s="415"/>
      <c r="F23" s="423">
        <v>64597</v>
      </c>
      <c r="G23" s="423">
        <v>67739</v>
      </c>
      <c r="H23" s="423">
        <v>47625</v>
      </c>
    </row>
    <row r="24" spans="1:8" ht="16.8" x14ac:dyDescent="0.3">
      <c r="A24" s="415"/>
      <c r="B24" s="415"/>
      <c r="C24" s="415"/>
      <c r="D24" s="415"/>
      <c r="E24" s="415"/>
      <c r="F24" s="423"/>
      <c r="G24" s="423"/>
      <c r="H24" s="423"/>
    </row>
    <row r="25" spans="1:8" ht="16.8" x14ac:dyDescent="0.3">
      <c r="A25" s="415"/>
      <c r="B25" s="415"/>
      <c r="C25" s="415"/>
      <c r="D25" s="415"/>
      <c r="E25" s="415"/>
      <c r="F25" s="423"/>
      <c r="G25" s="423"/>
      <c r="H25" s="423"/>
    </row>
    <row r="26" spans="1:8" ht="16.8" x14ac:dyDescent="0.3">
      <c r="A26" s="425" t="s">
        <v>28</v>
      </c>
      <c r="B26" s="415"/>
      <c r="C26" s="415"/>
      <c r="D26" s="415"/>
      <c r="E26" s="415"/>
      <c r="F26" s="426">
        <f>SUM(F7:F25)</f>
        <v>304823</v>
      </c>
      <c r="G26" s="426">
        <f>SUM(G7:G25)</f>
        <v>328677</v>
      </c>
      <c r="H26" s="426">
        <f>SUM(H7:H25)</f>
        <v>231476</v>
      </c>
    </row>
    <row r="27" spans="1:8" ht="16.8" x14ac:dyDescent="0.3">
      <c r="A27" s="415"/>
      <c r="B27" s="415"/>
      <c r="C27" s="415"/>
      <c r="D27" s="415"/>
      <c r="E27" s="415"/>
      <c r="F27" s="423"/>
      <c r="G27" s="423"/>
      <c r="H27" s="423"/>
    </row>
    <row r="28" spans="1:8" ht="16.8" x14ac:dyDescent="0.3">
      <c r="A28" s="415"/>
      <c r="B28" s="415"/>
      <c r="C28" s="415"/>
      <c r="D28" s="415"/>
      <c r="E28" s="415"/>
      <c r="F28" s="415"/>
      <c r="G28" s="415"/>
      <c r="H28" s="415"/>
    </row>
    <row r="29" spans="1:8" ht="16.8" x14ac:dyDescent="0.3">
      <c r="A29" s="415"/>
      <c r="B29" s="415"/>
      <c r="C29" s="415"/>
      <c r="D29" s="415"/>
      <c r="E29" s="415"/>
      <c r="F29" s="415"/>
      <c r="G29" s="415"/>
      <c r="H29" s="415"/>
    </row>
    <row r="30" spans="1:8" ht="16.8" x14ac:dyDescent="0.3">
      <c r="A30" s="415"/>
      <c r="B30" s="415"/>
      <c r="C30" s="415"/>
      <c r="D30" s="415"/>
      <c r="E30" s="415"/>
      <c r="F30" s="415"/>
      <c r="G30" s="415"/>
      <c r="H30" s="415"/>
    </row>
    <row r="31" spans="1:8" ht="16.8" x14ac:dyDescent="0.3">
      <c r="A31" s="415"/>
      <c r="B31" s="415"/>
      <c r="C31" s="415"/>
      <c r="D31" s="415"/>
      <c r="E31" s="415"/>
      <c r="F31" s="415"/>
      <c r="G31" s="415"/>
      <c r="H31" s="415"/>
    </row>
    <row r="32" spans="1:8" ht="16.8" x14ac:dyDescent="0.3">
      <c r="A32" s="415"/>
      <c r="B32" s="415"/>
      <c r="C32" s="415"/>
      <c r="D32" s="415"/>
      <c r="E32" s="415"/>
      <c r="F32" s="415"/>
      <c r="G32" s="415"/>
      <c r="H32" s="415"/>
    </row>
    <row r="33" spans="1:8" ht="16.8" x14ac:dyDescent="0.3">
      <c r="A33" s="415"/>
      <c r="B33" s="415"/>
      <c r="C33" s="415"/>
      <c r="D33" s="415"/>
      <c r="E33" s="415"/>
      <c r="F33" s="415"/>
      <c r="G33" s="415"/>
      <c r="H33" s="415"/>
    </row>
    <row r="34" spans="1:8" ht="16.8" x14ac:dyDescent="0.3">
      <c r="A34" s="415"/>
      <c r="B34" s="415"/>
      <c r="C34" s="415"/>
      <c r="D34" s="415"/>
      <c r="E34" s="415"/>
      <c r="F34" s="415"/>
      <c r="G34" s="415"/>
      <c r="H34" s="415"/>
    </row>
    <row r="35" spans="1:8" ht="16.8" x14ac:dyDescent="0.3">
      <c r="A35" s="415"/>
      <c r="B35" s="415"/>
      <c r="C35" s="415"/>
      <c r="D35" s="415"/>
      <c r="E35" s="415"/>
      <c r="F35" s="415"/>
      <c r="G35" s="415"/>
      <c r="H35" s="415"/>
    </row>
    <row r="36" spans="1:8" ht="16.8" x14ac:dyDescent="0.3">
      <c r="A36" s="415"/>
      <c r="B36" s="415"/>
      <c r="C36" s="415"/>
      <c r="D36" s="415"/>
      <c r="E36" s="415"/>
      <c r="F36" s="415"/>
      <c r="G36" s="415"/>
      <c r="H36" s="415"/>
    </row>
    <row r="37" spans="1:8" ht="16.8" x14ac:dyDescent="0.3">
      <c r="A37" s="415"/>
      <c r="B37" s="415"/>
      <c r="C37" s="415"/>
      <c r="D37" s="415"/>
      <c r="E37" s="415"/>
      <c r="F37" s="415"/>
      <c r="G37" s="415"/>
      <c r="H37" s="415"/>
    </row>
    <row r="38" spans="1:8" ht="16.8" x14ac:dyDescent="0.3">
      <c r="A38" s="415"/>
      <c r="B38" s="415"/>
      <c r="C38" s="415"/>
      <c r="D38" s="415"/>
      <c r="E38" s="415"/>
      <c r="F38" s="415"/>
      <c r="G38" s="415"/>
      <c r="H38" s="415"/>
    </row>
    <row r="39" spans="1:8" ht="16.8" x14ac:dyDescent="0.3">
      <c r="A39" s="415"/>
      <c r="B39" s="415"/>
      <c r="C39" s="415"/>
      <c r="D39" s="415"/>
      <c r="E39" s="415"/>
      <c r="F39" s="415"/>
      <c r="G39" s="415"/>
      <c r="H39" s="415"/>
    </row>
    <row r="40" spans="1:8" ht="16.8" x14ac:dyDescent="0.3">
      <c r="A40" s="415"/>
      <c r="B40" s="415"/>
      <c r="C40" s="415"/>
      <c r="D40" s="415"/>
      <c r="E40" s="415"/>
      <c r="F40" s="415"/>
      <c r="G40" s="415"/>
      <c r="H40" s="415"/>
    </row>
    <row r="41" spans="1:8" ht="16.8" x14ac:dyDescent="0.3">
      <c r="A41" s="415"/>
      <c r="B41" s="415"/>
      <c r="C41" s="415"/>
      <c r="D41" s="415"/>
      <c r="E41" s="415"/>
      <c r="F41" s="415"/>
      <c r="G41" s="415"/>
      <c r="H41" s="415"/>
    </row>
    <row r="42" spans="1:8" ht="16.8" x14ac:dyDescent="0.3">
      <c r="A42" s="415"/>
      <c r="B42" s="415"/>
      <c r="C42" s="415"/>
      <c r="D42" s="415"/>
      <c r="E42" s="415"/>
      <c r="F42" s="415"/>
      <c r="G42" s="415"/>
      <c r="H42" s="415"/>
    </row>
    <row r="43" spans="1:8" ht="16.8" x14ac:dyDescent="0.3">
      <c r="A43" s="415"/>
      <c r="B43" s="415"/>
      <c r="C43" s="415"/>
      <c r="D43" s="415"/>
      <c r="E43" s="415"/>
      <c r="F43" s="415"/>
      <c r="G43" s="415"/>
      <c r="H43" s="415"/>
    </row>
    <row r="44" spans="1:8" ht="16.8" x14ac:dyDescent="0.3">
      <c r="A44" s="415"/>
      <c r="B44" s="415"/>
      <c r="C44" s="415"/>
      <c r="D44" s="415"/>
      <c r="E44" s="415"/>
      <c r="F44" s="415"/>
      <c r="G44" s="415"/>
      <c r="H44" s="415"/>
    </row>
    <row r="45" spans="1:8" ht="16.8" x14ac:dyDescent="0.3">
      <c r="A45" s="415"/>
      <c r="B45" s="415"/>
      <c r="C45" s="415"/>
      <c r="D45" s="415"/>
      <c r="E45" s="415"/>
      <c r="F45" s="415"/>
      <c r="G45" s="415"/>
      <c r="H45" s="415"/>
    </row>
    <row r="46" spans="1:8" ht="16.8" x14ac:dyDescent="0.3">
      <c r="A46" s="415"/>
      <c r="B46" s="415"/>
      <c r="C46" s="415"/>
      <c r="D46" s="415"/>
      <c r="E46" s="415"/>
      <c r="F46" s="415"/>
      <c r="G46" s="415"/>
      <c r="H46" s="415"/>
    </row>
    <row r="47" spans="1:8" ht="16.8" x14ac:dyDescent="0.3">
      <c r="A47" s="415"/>
      <c r="B47" s="415"/>
      <c r="C47" s="415"/>
      <c r="D47" s="415"/>
      <c r="E47" s="415"/>
      <c r="F47" s="415"/>
      <c r="G47" s="415"/>
      <c r="H47" s="415"/>
    </row>
    <row r="48" spans="1:8" ht="16.8" x14ac:dyDescent="0.3">
      <c r="A48" s="415"/>
      <c r="B48" s="415"/>
      <c r="C48" s="415"/>
      <c r="D48" s="415"/>
      <c r="E48" s="415"/>
      <c r="F48" s="415"/>
      <c r="G48" s="415"/>
      <c r="H48" s="415"/>
    </row>
    <row r="49" spans="1:8" ht="16.8" x14ac:dyDescent="0.3">
      <c r="A49" s="415"/>
      <c r="B49" s="415"/>
      <c r="C49" s="415"/>
      <c r="D49" s="415"/>
      <c r="E49" s="415"/>
      <c r="F49" s="415"/>
      <c r="G49" s="415"/>
      <c r="H49" s="415"/>
    </row>
    <row r="50" spans="1:8" ht="16.8" x14ac:dyDescent="0.3">
      <c r="A50" s="415"/>
      <c r="B50" s="415"/>
      <c r="C50" s="415"/>
      <c r="D50" s="415"/>
      <c r="E50" s="415"/>
      <c r="F50" s="415"/>
      <c r="G50" s="415"/>
      <c r="H50" s="415"/>
    </row>
    <row r="51" spans="1:8" ht="16.8" x14ac:dyDescent="0.3">
      <c r="A51" s="415"/>
      <c r="B51" s="415"/>
      <c r="C51" s="415"/>
      <c r="D51" s="415"/>
      <c r="E51" s="415"/>
      <c r="F51" s="415"/>
      <c r="G51" s="415"/>
      <c r="H51" s="415"/>
    </row>
    <row r="52" spans="1:8" ht="16.8" x14ac:dyDescent="0.3">
      <c r="A52" s="415"/>
      <c r="B52" s="415"/>
      <c r="C52" s="415"/>
      <c r="D52" s="415"/>
      <c r="E52" s="415"/>
      <c r="F52" s="415"/>
      <c r="G52" s="415"/>
      <c r="H52" s="415"/>
    </row>
    <row r="53" spans="1:8" ht="16.8" x14ac:dyDescent="0.3">
      <c r="A53" s="415"/>
      <c r="B53" s="415"/>
      <c r="C53" s="415"/>
      <c r="D53" s="415"/>
      <c r="E53" s="415"/>
      <c r="F53" s="415"/>
      <c r="G53" s="415"/>
      <c r="H53" s="415"/>
    </row>
    <row r="54" spans="1:8" ht="16.8" x14ac:dyDescent="0.3">
      <c r="A54" s="415"/>
      <c r="B54" s="415"/>
      <c r="C54" s="415"/>
      <c r="D54" s="415"/>
      <c r="E54" s="415"/>
      <c r="F54" s="415"/>
      <c r="G54" s="415"/>
      <c r="H54" s="415"/>
    </row>
    <row r="55" spans="1:8" ht="16.8" x14ac:dyDescent="0.3">
      <c r="A55" s="415"/>
      <c r="B55" s="415"/>
      <c r="C55" s="415"/>
      <c r="D55" s="415"/>
      <c r="E55" s="415"/>
      <c r="F55" s="415"/>
      <c r="G55" s="415"/>
      <c r="H55" s="415"/>
    </row>
    <row r="56" spans="1:8" ht="16.8" x14ac:dyDescent="0.3">
      <c r="A56" s="415"/>
      <c r="B56" s="415"/>
      <c r="C56" s="415"/>
      <c r="D56" s="415"/>
      <c r="E56" s="415"/>
      <c r="F56" s="415"/>
      <c r="G56" s="415"/>
      <c r="H56" s="415"/>
    </row>
    <row r="57" spans="1:8" ht="16.8" x14ac:dyDescent="0.3">
      <c r="A57" s="415"/>
      <c r="B57" s="415"/>
      <c r="C57" s="415"/>
      <c r="D57" s="415"/>
      <c r="E57" s="415"/>
      <c r="F57" s="415"/>
      <c r="G57" s="415"/>
      <c r="H57" s="415"/>
    </row>
  </sheetData>
  <mergeCells count="1">
    <mergeCell ref="A3:H3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view="pageBreakPreview" zoomScaleNormal="100" zoomScaleSheetLayoutView="100" workbookViewId="0">
      <selection activeCell="H2" sqref="H2"/>
    </sheetView>
  </sheetViews>
  <sheetFormatPr defaultRowHeight="13.2" x14ac:dyDescent="0.25"/>
  <cols>
    <col min="1" max="1" width="4.6640625" style="434" customWidth="1"/>
    <col min="2" max="4" width="8" style="434" customWidth="1"/>
    <col min="5" max="5" width="20.44140625" style="434" customWidth="1"/>
    <col min="6" max="6" width="12.6640625" style="434" bestFit="1" customWidth="1"/>
    <col min="7" max="7" width="12.6640625" style="434" customWidth="1"/>
    <col min="8" max="8" width="11.109375" style="434" customWidth="1"/>
    <col min="9" max="256" width="9.109375" style="122"/>
    <col min="257" max="257" width="4.6640625" style="122" customWidth="1"/>
    <col min="258" max="260" width="8" style="122" customWidth="1"/>
    <col min="261" max="261" width="20.44140625" style="122" customWidth="1"/>
    <col min="262" max="262" width="12.6640625" style="122" bestFit="1" customWidth="1"/>
    <col min="263" max="263" width="12.6640625" style="122" customWidth="1"/>
    <col min="264" max="264" width="11.109375" style="122" customWidth="1"/>
    <col min="265" max="512" width="9.109375" style="122"/>
    <col min="513" max="513" width="4.6640625" style="122" customWidth="1"/>
    <col min="514" max="516" width="8" style="122" customWidth="1"/>
    <col min="517" max="517" width="20.44140625" style="122" customWidth="1"/>
    <col min="518" max="518" width="12.6640625" style="122" bestFit="1" customWidth="1"/>
    <col min="519" max="519" width="12.6640625" style="122" customWidth="1"/>
    <col min="520" max="520" width="11.109375" style="122" customWidth="1"/>
    <col min="521" max="768" width="9.109375" style="122"/>
    <col min="769" max="769" width="4.6640625" style="122" customWidth="1"/>
    <col min="770" max="772" width="8" style="122" customWidth="1"/>
    <col min="773" max="773" width="20.44140625" style="122" customWidth="1"/>
    <col min="774" max="774" width="12.6640625" style="122" bestFit="1" customWidth="1"/>
    <col min="775" max="775" width="12.6640625" style="122" customWidth="1"/>
    <col min="776" max="776" width="11.109375" style="122" customWidth="1"/>
    <col min="777" max="1024" width="9.109375" style="122"/>
    <col min="1025" max="1025" width="4.6640625" style="122" customWidth="1"/>
    <col min="1026" max="1028" width="8" style="122" customWidth="1"/>
    <col min="1029" max="1029" width="20.44140625" style="122" customWidth="1"/>
    <col min="1030" max="1030" width="12.6640625" style="122" bestFit="1" customWidth="1"/>
    <col min="1031" max="1031" width="12.6640625" style="122" customWidth="1"/>
    <col min="1032" max="1032" width="11.109375" style="122" customWidth="1"/>
    <col min="1033" max="1280" width="9.109375" style="122"/>
    <col min="1281" max="1281" width="4.6640625" style="122" customWidth="1"/>
    <col min="1282" max="1284" width="8" style="122" customWidth="1"/>
    <col min="1285" max="1285" width="20.44140625" style="122" customWidth="1"/>
    <col min="1286" max="1286" width="12.6640625" style="122" bestFit="1" customWidth="1"/>
    <col min="1287" max="1287" width="12.6640625" style="122" customWidth="1"/>
    <col min="1288" max="1288" width="11.109375" style="122" customWidth="1"/>
    <col min="1289" max="1536" width="9.109375" style="122"/>
    <col min="1537" max="1537" width="4.6640625" style="122" customWidth="1"/>
    <col min="1538" max="1540" width="8" style="122" customWidth="1"/>
    <col min="1541" max="1541" width="20.44140625" style="122" customWidth="1"/>
    <col min="1542" max="1542" width="12.6640625" style="122" bestFit="1" customWidth="1"/>
    <col min="1543" max="1543" width="12.6640625" style="122" customWidth="1"/>
    <col min="1544" max="1544" width="11.109375" style="122" customWidth="1"/>
    <col min="1545" max="1792" width="9.109375" style="122"/>
    <col min="1793" max="1793" width="4.6640625" style="122" customWidth="1"/>
    <col min="1794" max="1796" width="8" style="122" customWidth="1"/>
    <col min="1797" max="1797" width="20.44140625" style="122" customWidth="1"/>
    <col min="1798" max="1798" width="12.6640625" style="122" bestFit="1" customWidth="1"/>
    <col min="1799" max="1799" width="12.6640625" style="122" customWidth="1"/>
    <col min="1800" max="1800" width="11.109375" style="122" customWidth="1"/>
    <col min="1801" max="2048" width="9.109375" style="122"/>
    <col min="2049" max="2049" width="4.6640625" style="122" customWidth="1"/>
    <col min="2050" max="2052" width="8" style="122" customWidth="1"/>
    <col min="2053" max="2053" width="20.44140625" style="122" customWidth="1"/>
    <col min="2054" max="2054" width="12.6640625" style="122" bestFit="1" customWidth="1"/>
    <col min="2055" max="2055" width="12.6640625" style="122" customWidth="1"/>
    <col min="2056" max="2056" width="11.109375" style="122" customWidth="1"/>
    <col min="2057" max="2304" width="9.109375" style="122"/>
    <col min="2305" max="2305" width="4.6640625" style="122" customWidth="1"/>
    <col min="2306" max="2308" width="8" style="122" customWidth="1"/>
    <col min="2309" max="2309" width="20.44140625" style="122" customWidth="1"/>
    <col min="2310" max="2310" width="12.6640625" style="122" bestFit="1" customWidth="1"/>
    <col min="2311" max="2311" width="12.6640625" style="122" customWidth="1"/>
    <col min="2312" max="2312" width="11.109375" style="122" customWidth="1"/>
    <col min="2313" max="2560" width="9.109375" style="122"/>
    <col min="2561" max="2561" width="4.6640625" style="122" customWidth="1"/>
    <col min="2562" max="2564" width="8" style="122" customWidth="1"/>
    <col min="2565" max="2565" width="20.44140625" style="122" customWidth="1"/>
    <col min="2566" max="2566" width="12.6640625" style="122" bestFit="1" customWidth="1"/>
    <col min="2567" max="2567" width="12.6640625" style="122" customWidth="1"/>
    <col min="2568" max="2568" width="11.109375" style="122" customWidth="1"/>
    <col min="2569" max="2816" width="9.109375" style="122"/>
    <col min="2817" max="2817" width="4.6640625" style="122" customWidth="1"/>
    <col min="2818" max="2820" width="8" style="122" customWidth="1"/>
    <col min="2821" max="2821" width="20.44140625" style="122" customWidth="1"/>
    <col min="2822" max="2822" width="12.6640625" style="122" bestFit="1" customWidth="1"/>
    <col min="2823" max="2823" width="12.6640625" style="122" customWidth="1"/>
    <col min="2824" max="2824" width="11.109375" style="122" customWidth="1"/>
    <col min="2825" max="3072" width="9.109375" style="122"/>
    <col min="3073" max="3073" width="4.6640625" style="122" customWidth="1"/>
    <col min="3074" max="3076" width="8" style="122" customWidth="1"/>
    <col min="3077" max="3077" width="20.44140625" style="122" customWidth="1"/>
    <col min="3078" max="3078" width="12.6640625" style="122" bestFit="1" customWidth="1"/>
    <col min="3079" max="3079" width="12.6640625" style="122" customWidth="1"/>
    <col min="3080" max="3080" width="11.109375" style="122" customWidth="1"/>
    <col min="3081" max="3328" width="9.109375" style="122"/>
    <col min="3329" max="3329" width="4.6640625" style="122" customWidth="1"/>
    <col min="3330" max="3332" width="8" style="122" customWidth="1"/>
    <col min="3333" max="3333" width="20.44140625" style="122" customWidth="1"/>
    <col min="3334" max="3334" width="12.6640625" style="122" bestFit="1" customWidth="1"/>
    <col min="3335" max="3335" width="12.6640625" style="122" customWidth="1"/>
    <col min="3336" max="3336" width="11.109375" style="122" customWidth="1"/>
    <col min="3337" max="3584" width="9.109375" style="122"/>
    <col min="3585" max="3585" width="4.6640625" style="122" customWidth="1"/>
    <col min="3586" max="3588" width="8" style="122" customWidth="1"/>
    <col min="3589" max="3589" width="20.44140625" style="122" customWidth="1"/>
    <col min="3590" max="3590" width="12.6640625" style="122" bestFit="1" customWidth="1"/>
    <col min="3591" max="3591" width="12.6640625" style="122" customWidth="1"/>
    <col min="3592" max="3592" width="11.109375" style="122" customWidth="1"/>
    <col min="3593" max="3840" width="9.109375" style="122"/>
    <col min="3841" max="3841" width="4.6640625" style="122" customWidth="1"/>
    <col min="3842" max="3844" width="8" style="122" customWidth="1"/>
    <col min="3845" max="3845" width="20.44140625" style="122" customWidth="1"/>
    <col min="3846" max="3846" width="12.6640625" style="122" bestFit="1" customWidth="1"/>
    <col min="3847" max="3847" width="12.6640625" style="122" customWidth="1"/>
    <col min="3848" max="3848" width="11.109375" style="122" customWidth="1"/>
    <col min="3849" max="4096" width="9.109375" style="122"/>
    <col min="4097" max="4097" width="4.6640625" style="122" customWidth="1"/>
    <col min="4098" max="4100" width="8" style="122" customWidth="1"/>
    <col min="4101" max="4101" width="20.44140625" style="122" customWidth="1"/>
    <col min="4102" max="4102" width="12.6640625" style="122" bestFit="1" customWidth="1"/>
    <col min="4103" max="4103" width="12.6640625" style="122" customWidth="1"/>
    <col min="4104" max="4104" width="11.109375" style="122" customWidth="1"/>
    <col min="4105" max="4352" width="9.109375" style="122"/>
    <col min="4353" max="4353" width="4.6640625" style="122" customWidth="1"/>
    <col min="4354" max="4356" width="8" style="122" customWidth="1"/>
    <col min="4357" max="4357" width="20.44140625" style="122" customWidth="1"/>
    <col min="4358" max="4358" width="12.6640625" style="122" bestFit="1" customWidth="1"/>
    <col min="4359" max="4359" width="12.6640625" style="122" customWidth="1"/>
    <col min="4360" max="4360" width="11.109375" style="122" customWidth="1"/>
    <col min="4361" max="4608" width="9.109375" style="122"/>
    <col min="4609" max="4609" width="4.6640625" style="122" customWidth="1"/>
    <col min="4610" max="4612" width="8" style="122" customWidth="1"/>
    <col min="4613" max="4613" width="20.44140625" style="122" customWidth="1"/>
    <col min="4614" max="4614" width="12.6640625" style="122" bestFit="1" customWidth="1"/>
    <col min="4615" max="4615" width="12.6640625" style="122" customWidth="1"/>
    <col min="4616" max="4616" width="11.109375" style="122" customWidth="1"/>
    <col min="4617" max="4864" width="9.109375" style="122"/>
    <col min="4865" max="4865" width="4.6640625" style="122" customWidth="1"/>
    <col min="4866" max="4868" width="8" style="122" customWidth="1"/>
    <col min="4869" max="4869" width="20.44140625" style="122" customWidth="1"/>
    <col min="4870" max="4870" width="12.6640625" style="122" bestFit="1" customWidth="1"/>
    <col min="4871" max="4871" width="12.6640625" style="122" customWidth="1"/>
    <col min="4872" max="4872" width="11.109375" style="122" customWidth="1"/>
    <col min="4873" max="5120" width="9.109375" style="122"/>
    <col min="5121" max="5121" width="4.6640625" style="122" customWidth="1"/>
    <col min="5122" max="5124" width="8" style="122" customWidth="1"/>
    <col min="5125" max="5125" width="20.44140625" style="122" customWidth="1"/>
    <col min="5126" max="5126" width="12.6640625" style="122" bestFit="1" customWidth="1"/>
    <col min="5127" max="5127" width="12.6640625" style="122" customWidth="1"/>
    <col min="5128" max="5128" width="11.109375" style="122" customWidth="1"/>
    <col min="5129" max="5376" width="9.109375" style="122"/>
    <col min="5377" max="5377" width="4.6640625" style="122" customWidth="1"/>
    <col min="5378" max="5380" width="8" style="122" customWidth="1"/>
    <col min="5381" max="5381" width="20.44140625" style="122" customWidth="1"/>
    <col min="5382" max="5382" width="12.6640625" style="122" bestFit="1" customWidth="1"/>
    <col min="5383" max="5383" width="12.6640625" style="122" customWidth="1"/>
    <col min="5384" max="5384" width="11.109375" style="122" customWidth="1"/>
    <col min="5385" max="5632" width="9.109375" style="122"/>
    <col min="5633" max="5633" width="4.6640625" style="122" customWidth="1"/>
    <col min="5634" max="5636" width="8" style="122" customWidth="1"/>
    <col min="5637" max="5637" width="20.44140625" style="122" customWidth="1"/>
    <col min="5638" max="5638" width="12.6640625" style="122" bestFit="1" customWidth="1"/>
    <col min="5639" max="5639" width="12.6640625" style="122" customWidth="1"/>
    <col min="5640" max="5640" width="11.109375" style="122" customWidth="1"/>
    <col min="5641" max="5888" width="9.109375" style="122"/>
    <col min="5889" max="5889" width="4.6640625" style="122" customWidth="1"/>
    <col min="5890" max="5892" width="8" style="122" customWidth="1"/>
    <col min="5893" max="5893" width="20.44140625" style="122" customWidth="1"/>
    <col min="5894" max="5894" width="12.6640625" style="122" bestFit="1" customWidth="1"/>
    <col min="5895" max="5895" width="12.6640625" style="122" customWidth="1"/>
    <col min="5896" max="5896" width="11.109375" style="122" customWidth="1"/>
    <col min="5897" max="6144" width="9.109375" style="122"/>
    <col min="6145" max="6145" width="4.6640625" style="122" customWidth="1"/>
    <col min="6146" max="6148" width="8" style="122" customWidth="1"/>
    <col min="6149" max="6149" width="20.44140625" style="122" customWidth="1"/>
    <col min="6150" max="6150" width="12.6640625" style="122" bestFit="1" customWidth="1"/>
    <col min="6151" max="6151" width="12.6640625" style="122" customWidth="1"/>
    <col min="6152" max="6152" width="11.109375" style="122" customWidth="1"/>
    <col min="6153" max="6400" width="9.109375" style="122"/>
    <col min="6401" max="6401" width="4.6640625" style="122" customWidth="1"/>
    <col min="6402" max="6404" width="8" style="122" customWidth="1"/>
    <col min="6405" max="6405" width="20.44140625" style="122" customWidth="1"/>
    <col min="6406" max="6406" width="12.6640625" style="122" bestFit="1" customWidth="1"/>
    <col min="6407" max="6407" width="12.6640625" style="122" customWidth="1"/>
    <col min="6408" max="6408" width="11.109375" style="122" customWidth="1"/>
    <col min="6409" max="6656" width="9.109375" style="122"/>
    <col min="6657" max="6657" width="4.6640625" style="122" customWidth="1"/>
    <col min="6658" max="6660" width="8" style="122" customWidth="1"/>
    <col min="6661" max="6661" width="20.44140625" style="122" customWidth="1"/>
    <col min="6662" max="6662" width="12.6640625" style="122" bestFit="1" customWidth="1"/>
    <col min="6663" max="6663" width="12.6640625" style="122" customWidth="1"/>
    <col min="6664" max="6664" width="11.109375" style="122" customWidth="1"/>
    <col min="6665" max="6912" width="9.109375" style="122"/>
    <col min="6913" max="6913" width="4.6640625" style="122" customWidth="1"/>
    <col min="6914" max="6916" width="8" style="122" customWidth="1"/>
    <col min="6917" max="6917" width="20.44140625" style="122" customWidth="1"/>
    <col min="6918" max="6918" width="12.6640625" style="122" bestFit="1" customWidth="1"/>
    <col min="6919" max="6919" width="12.6640625" style="122" customWidth="1"/>
    <col min="6920" max="6920" width="11.109375" style="122" customWidth="1"/>
    <col min="6921" max="7168" width="9.109375" style="122"/>
    <col min="7169" max="7169" width="4.6640625" style="122" customWidth="1"/>
    <col min="7170" max="7172" width="8" style="122" customWidth="1"/>
    <col min="7173" max="7173" width="20.44140625" style="122" customWidth="1"/>
    <col min="7174" max="7174" width="12.6640625" style="122" bestFit="1" customWidth="1"/>
    <col min="7175" max="7175" width="12.6640625" style="122" customWidth="1"/>
    <col min="7176" max="7176" width="11.109375" style="122" customWidth="1"/>
    <col min="7177" max="7424" width="9.109375" style="122"/>
    <col min="7425" max="7425" width="4.6640625" style="122" customWidth="1"/>
    <col min="7426" max="7428" width="8" style="122" customWidth="1"/>
    <col min="7429" max="7429" width="20.44140625" style="122" customWidth="1"/>
    <col min="7430" max="7430" width="12.6640625" style="122" bestFit="1" customWidth="1"/>
    <col min="7431" max="7431" width="12.6640625" style="122" customWidth="1"/>
    <col min="7432" max="7432" width="11.109375" style="122" customWidth="1"/>
    <col min="7433" max="7680" width="9.109375" style="122"/>
    <col min="7681" max="7681" width="4.6640625" style="122" customWidth="1"/>
    <col min="7682" max="7684" width="8" style="122" customWidth="1"/>
    <col min="7685" max="7685" width="20.44140625" style="122" customWidth="1"/>
    <col min="7686" max="7686" width="12.6640625" style="122" bestFit="1" customWidth="1"/>
    <col min="7687" max="7687" width="12.6640625" style="122" customWidth="1"/>
    <col min="7688" max="7688" width="11.109375" style="122" customWidth="1"/>
    <col min="7689" max="7936" width="9.109375" style="122"/>
    <col min="7937" max="7937" width="4.6640625" style="122" customWidth="1"/>
    <col min="7938" max="7940" width="8" style="122" customWidth="1"/>
    <col min="7941" max="7941" width="20.44140625" style="122" customWidth="1"/>
    <col min="7942" max="7942" width="12.6640625" style="122" bestFit="1" customWidth="1"/>
    <col min="7943" max="7943" width="12.6640625" style="122" customWidth="1"/>
    <col min="7944" max="7944" width="11.109375" style="122" customWidth="1"/>
    <col min="7945" max="8192" width="9.109375" style="122"/>
    <col min="8193" max="8193" width="4.6640625" style="122" customWidth="1"/>
    <col min="8194" max="8196" width="8" style="122" customWidth="1"/>
    <col min="8197" max="8197" width="20.44140625" style="122" customWidth="1"/>
    <col min="8198" max="8198" width="12.6640625" style="122" bestFit="1" customWidth="1"/>
    <col min="8199" max="8199" width="12.6640625" style="122" customWidth="1"/>
    <col min="8200" max="8200" width="11.109375" style="122" customWidth="1"/>
    <col min="8201" max="8448" width="9.109375" style="122"/>
    <col min="8449" max="8449" width="4.6640625" style="122" customWidth="1"/>
    <col min="8450" max="8452" width="8" style="122" customWidth="1"/>
    <col min="8453" max="8453" width="20.44140625" style="122" customWidth="1"/>
    <col min="8454" max="8454" width="12.6640625" style="122" bestFit="1" customWidth="1"/>
    <col min="8455" max="8455" width="12.6640625" style="122" customWidth="1"/>
    <col min="8456" max="8456" width="11.109375" style="122" customWidth="1"/>
    <col min="8457" max="8704" width="9.109375" style="122"/>
    <col min="8705" max="8705" width="4.6640625" style="122" customWidth="1"/>
    <col min="8706" max="8708" width="8" style="122" customWidth="1"/>
    <col min="8709" max="8709" width="20.44140625" style="122" customWidth="1"/>
    <col min="8710" max="8710" width="12.6640625" style="122" bestFit="1" customWidth="1"/>
    <col min="8711" max="8711" width="12.6640625" style="122" customWidth="1"/>
    <col min="8712" max="8712" width="11.109375" style="122" customWidth="1"/>
    <col min="8713" max="8960" width="9.109375" style="122"/>
    <col min="8961" max="8961" width="4.6640625" style="122" customWidth="1"/>
    <col min="8962" max="8964" width="8" style="122" customWidth="1"/>
    <col min="8965" max="8965" width="20.44140625" style="122" customWidth="1"/>
    <col min="8966" max="8966" width="12.6640625" style="122" bestFit="1" customWidth="1"/>
    <col min="8967" max="8967" width="12.6640625" style="122" customWidth="1"/>
    <col min="8968" max="8968" width="11.109375" style="122" customWidth="1"/>
    <col min="8969" max="9216" width="9.109375" style="122"/>
    <col min="9217" max="9217" width="4.6640625" style="122" customWidth="1"/>
    <col min="9218" max="9220" width="8" style="122" customWidth="1"/>
    <col min="9221" max="9221" width="20.44140625" style="122" customWidth="1"/>
    <col min="9222" max="9222" width="12.6640625" style="122" bestFit="1" customWidth="1"/>
    <col min="9223" max="9223" width="12.6640625" style="122" customWidth="1"/>
    <col min="9224" max="9224" width="11.109375" style="122" customWidth="1"/>
    <col min="9225" max="9472" width="9.109375" style="122"/>
    <col min="9473" max="9473" width="4.6640625" style="122" customWidth="1"/>
    <col min="9474" max="9476" width="8" style="122" customWidth="1"/>
    <col min="9477" max="9477" width="20.44140625" style="122" customWidth="1"/>
    <col min="9478" max="9478" width="12.6640625" style="122" bestFit="1" customWidth="1"/>
    <col min="9479" max="9479" width="12.6640625" style="122" customWidth="1"/>
    <col min="9480" max="9480" width="11.109375" style="122" customWidth="1"/>
    <col min="9481" max="9728" width="9.109375" style="122"/>
    <col min="9729" max="9729" width="4.6640625" style="122" customWidth="1"/>
    <col min="9730" max="9732" width="8" style="122" customWidth="1"/>
    <col min="9733" max="9733" width="20.44140625" style="122" customWidth="1"/>
    <col min="9734" max="9734" width="12.6640625" style="122" bestFit="1" customWidth="1"/>
    <col min="9735" max="9735" width="12.6640625" style="122" customWidth="1"/>
    <col min="9736" max="9736" width="11.109375" style="122" customWidth="1"/>
    <col min="9737" max="9984" width="9.109375" style="122"/>
    <col min="9985" max="9985" width="4.6640625" style="122" customWidth="1"/>
    <col min="9986" max="9988" width="8" style="122" customWidth="1"/>
    <col min="9989" max="9989" width="20.44140625" style="122" customWidth="1"/>
    <col min="9990" max="9990" width="12.6640625" style="122" bestFit="1" customWidth="1"/>
    <col min="9991" max="9991" width="12.6640625" style="122" customWidth="1"/>
    <col min="9992" max="9992" width="11.109375" style="122" customWidth="1"/>
    <col min="9993" max="10240" width="9.109375" style="122"/>
    <col min="10241" max="10241" width="4.6640625" style="122" customWidth="1"/>
    <col min="10242" max="10244" width="8" style="122" customWidth="1"/>
    <col min="10245" max="10245" width="20.44140625" style="122" customWidth="1"/>
    <col min="10246" max="10246" width="12.6640625" style="122" bestFit="1" customWidth="1"/>
    <col min="10247" max="10247" width="12.6640625" style="122" customWidth="1"/>
    <col min="10248" max="10248" width="11.109375" style="122" customWidth="1"/>
    <col min="10249" max="10496" width="9.109375" style="122"/>
    <col min="10497" max="10497" width="4.6640625" style="122" customWidth="1"/>
    <col min="10498" max="10500" width="8" style="122" customWidth="1"/>
    <col min="10501" max="10501" width="20.44140625" style="122" customWidth="1"/>
    <col min="10502" max="10502" width="12.6640625" style="122" bestFit="1" customWidth="1"/>
    <col min="10503" max="10503" width="12.6640625" style="122" customWidth="1"/>
    <col min="10504" max="10504" width="11.109375" style="122" customWidth="1"/>
    <col min="10505" max="10752" width="9.109375" style="122"/>
    <col min="10753" max="10753" width="4.6640625" style="122" customWidth="1"/>
    <col min="10754" max="10756" width="8" style="122" customWidth="1"/>
    <col min="10757" max="10757" width="20.44140625" style="122" customWidth="1"/>
    <col min="10758" max="10758" width="12.6640625" style="122" bestFit="1" customWidth="1"/>
    <col min="10759" max="10759" width="12.6640625" style="122" customWidth="1"/>
    <col min="10760" max="10760" width="11.109375" style="122" customWidth="1"/>
    <col min="10761" max="11008" width="9.109375" style="122"/>
    <col min="11009" max="11009" width="4.6640625" style="122" customWidth="1"/>
    <col min="11010" max="11012" width="8" style="122" customWidth="1"/>
    <col min="11013" max="11013" width="20.44140625" style="122" customWidth="1"/>
    <col min="11014" max="11014" width="12.6640625" style="122" bestFit="1" customWidth="1"/>
    <col min="11015" max="11015" width="12.6640625" style="122" customWidth="1"/>
    <col min="11016" max="11016" width="11.109375" style="122" customWidth="1"/>
    <col min="11017" max="11264" width="9.109375" style="122"/>
    <col min="11265" max="11265" width="4.6640625" style="122" customWidth="1"/>
    <col min="11266" max="11268" width="8" style="122" customWidth="1"/>
    <col min="11269" max="11269" width="20.44140625" style="122" customWidth="1"/>
    <col min="11270" max="11270" width="12.6640625" style="122" bestFit="1" customWidth="1"/>
    <col min="11271" max="11271" width="12.6640625" style="122" customWidth="1"/>
    <col min="11272" max="11272" width="11.109375" style="122" customWidth="1"/>
    <col min="11273" max="11520" width="9.109375" style="122"/>
    <col min="11521" max="11521" width="4.6640625" style="122" customWidth="1"/>
    <col min="11522" max="11524" width="8" style="122" customWidth="1"/>
    <col min="11525" max="11525" width="20.44140625" style="122" customWidth="1"/>
    <col min="11526" max="11526" width="12.6640625" style="122" bestFit="1" customWidth="1"/>
    <col min="11527" max="11527" width="12.6640625" style="122" customWidth="1"/>
    <col min="11528" max="11528" width="11.109375" style="122" customWidth="1"/>
    <col min="11529" max="11776" width="9.109375" style="122"/>
    <col min="11777" max="11777" width="4.6640625" style="122" customWidth="1"/>
    <col min="11778" max="11780" width="8" style="122" customWidth="1"/>
    <col min="11781" max="11781" width="20.44140625" style="122" customWidth="1"/>
    <col min="11782" max="11782" width="12.6640625" style="122" bestFit="1" customWidth="1"/>
    <col min="11783" max="11783" width="12.6640625" style="122" customWidth="1"/>
    <col min="11784" max="11784" width="11.109375" style="122" customWidth="1"/>
    <col min="11785" max="12032" width="9.109375" style="122"/>
    <col min="12033" max="12033" width="4.6640625" style="122" customWidth="1"/>
    <col min="12034" max="12036" width="8" style="122" customWidth="1"/>
    <col min="12037" max="12037" width="20.44140625" style="122" customWidth="1"/>
    <col min="12038" max="12038" width="12.6640625" style="122" bestFit="1" customWidth="1"/>
    <col min="12039" max="12039" width="12.6640625" style="122" customWidth="1"/>
    <col min="12040" max="12040" width="11.109375" style="122" customWidth="1"/>
    <col min="12041" max="12288" width="9.109375" style="122"/>
    <col min="12289" max="12289" width="4.6640625" style="122" customWidth="1"/>
    <col min="12290" max="12292" width="8" style="122" customWidth="1"/>
    <col min="12293" max="12293" width="20.44140625" style="122" customWidth="1"/>
    <col min="12294" max="12294" width="12.6640625" style="122" bestFit="1" customWidth="1"/>
    <col min="12295" max="12295" width="12.6640625" style="122" customWidth="1"/>
    <col min="12296" max="12296" width="11.109375" style="122" customWidth="1"/>
    <col min="12297" max="12544" width="9.109375" style="122"/>
    <col min="12545" max="12545" width="4.6640625" style="122" customWidth="1"/>
    <col min="12546" max="12548" width="8" style="122" customWidth="1"/>
    <col min="12549" max="12549" width="20.44140625" style="122" customWidth="1"/>
    <col min="12550" max="12550" width="12.6640625" style="122" bestFit="1" customWidth="1"/>
    <col min="12551" max="12551" width="12.6640625" style="122" customWidth="1"/>
    <col min="12552" max="12552" width="11.109375" style="122" customWidth="1"/>
    <col min="12553" max="12800" width="9.109375" style="122"/>
    <col min="12801" max="12801" width="4.6640625" style="122" customWidth="1"/>
    <col min="12802" max="12804" width="8" style="122" customWidth="1"/>
    <col min="12805" max="12805" width="20.44140625" style="122" customWidth="1"/>
    <col min="12806" max="12806" width="12.6640625" style="122" bestFit="1" customWidth="1"/>
    <col min="12807" max="12807" width="12.6640625" style="122" customWidth="1"/>
    <col min="12808" max="12808" width="11.109375" style="122" customWidth="1"/>
    <col min="12809" max="13056" width="9.109375" style="122"/>
    <col min="13057" max="13057" width="4.6640625" style="122" customWidth="1"/>
    <col min="13058" max="13060" width="8" style="122" customWidth="1"/>
    <col min="13061" max="13061" width="20.44140625" style="122" customWidth="1"/>
    <col min="13062" max="13062" width="12.6640625" style="122" bestFit="1" customWidth="1"/>
    <col min="13063" max="13063" width="12.6640625" style="122" customWidth="1"/>
    <col min="13064" max="13064" width="11.109375" style="122" customWidth="1"/>
    <col min="13065" max="13312" width="9.109375" style="122"/>
    <col min="13313" max="13313" width="4.6640625" style="122" customWidth="1"/>
    <col min="13314" max="13316" width="8" style="122" customWidth="1"/>
    <col min="13317" max="13317" width="20.44140625" style="122" customWidth="1"/>
    <col min="13318" max="13318" width="12.6640625" style="122" bestFit="1" customWidth="1"/>
    <col min="13319" max="13319" width="12.6640625" style="122" customWidth="1"/>
    <col min="13320" max="13320" width="11.109375" style="122" customWidth="1"/>
    <col min="13321" max="13568" width="9.109375" style="122"/>
    <col min="13569" max="13569" width="4.6640625" style="122" customWidth="1"/>
    <col min="13570" max="13572" width="8" style="122" customWidth="1"/>
    <col min="13573" max="13573" width="20.44140625" style="122" customWidth="1"/>
    <col min="13574" max="13574" width="12.6640625" style="122" bestFit="1" customWidth="1"/>
    <col min="13575" max="13575" width="12.6640625" style="122" customWidth="1"/>
    <col min="13576" max="13576" width="11.109375" style="122" customWidth="1"/>
    <col min="13577" max="13824" width="9.109375" style="122"/>
    <col min="13825" max="13825" width="4.6640625" style="122" customWidth="1"/>
    <col min="13826" max="13828" width="8" style="122" customWidth="1"/>
    <col min="13829" max="13829" width="20.44140625" style="122" customWidth="1"/>
    <col min="13830" max="13830" width="12.6640625" style="122" bestFit="1" customWidth="1"/>
    <col min="13831" max="13831" width="12.6640625" style="122" customWidth="1"/>
    <col min="13832" max="13832" width="11.109375" style="122" customWidth="1"/>
    <col min="13833" max="14080" width="9.109375" style="122"/>
    <col min="14081" max="14081" width="4.6640625" style="122" customWidth="1"/>
    <col min="14082" max="14084" width="8" style="122" customWidth="1"/>
    <col min="14085" max="14085" width="20.44140625" style="122" customWidth="1"/>
    <col min="14086" max="14086" width="12.6640625" style="122" bestFit="1" customWidth="1"/>
    <col min="14087" max="14087" width="12.6640625" style="122" customWidth="1"/>
    <col min="14088" max="14088" width="11.109375" style="122" customWidth="1"/>
    <col min="14089" max="14336" width="9.109375" style="122"/>
    <col min="14337" max="14337" width="4.6640625" style="122" customWidth="1"/>
    <col min="14338" max="14340" width="8" style="122" customWidth="1"/>
    <col min="14341" max="14341" width="20.44140625" style="122" customWidth="1"/>
    <col min="14342" max="14342" width="12.6640625" style="122" bestFit="1" customWidth="1"/>
    <col min="14343" max="14343" width="12.6640625" style="122" customWidth="1"/>
    <col min="14344" max="14344" width="11.109375" style="122" customWidth="1"/>
    <col min="14345" max="14592" width="9.109375" style="122"/>
    <col min="14593" max="14593" width="4.6640625" style="122" customWidth="1"/>
    <col min="14594" max="14596" width="8" style="122" customWidth="1"/>
    <col min="14597" max="14597" width="20.44140625" style="122" customWidth="1"/>
    <col min="14598" max="14598" width="12.6640625" style="122" bestFit="1" customWidth="1"/>
    <col min="14599" max="14599" width="12.6640625" style="122" customWidth="1"/>
    <col min="14600" max="14600" width="11.109375" style="122" customWidth="1"/>
    <col min="14601" max="14848" width="9.109375" style="122"/>
    <col min="14849" max="14849" width="4.6640625" style="122" customWidth="1"/>
    <col min="14850" max="14852" width="8" style="122" customWidth="1"/>
    <col min="14853" max="14853" width="20.44140625" style="122" customWidth="1"/>
    <col min="14854" max="14854" width="12.6640625" style="122" bestFit="1" customWidth="1"/>
    <col min="14855" max="14855" width="12.6640625" style="122" customWidth="1"/>
    <col min="14856" max="14856" width="11.109375" style="122" customWidth="1"/>
    <col min="14857" max="15104" width="9.109375" style="122"/>
    <col min="15105" max="15105" width="4.6640625" style="122" customWidth="1"/>
    <col min="15106" max="15108" width="8" style="122" customWidth="1"/>
    <col min="15109" max="15109" width="20.44140625" style="122" customWidth="1"/>
    <col min="15110" max="15110" width="12.6640625" style="122" bestFit="1" customWidth="1"/>
    <col min="15111" max="15111" width="12.6640625" style="122" customWidth="1"/>
    <col min="15112" max="15112" width="11.109375" style="122" customWidth="1"/>
    <col min="15113" max="15360" width="9.109375" style="122"/>
    <col min="15361" max="15361" width="4.6640625" style="122" customWidth="1"/>
    <col min="15362" max="15364" width="8" style="122" customWidth="1"/>
    <col min="15365" max="15365" width="20.44140625" style="122" customWidth="1"/>
    <col min="15366" max="15366" width="12.6640625" style="122" bestFit="1" customWidth="1"/>
    <col min="15367" max="15367" width="12.6640625" style="122" customWidth="1"/>
    <col min="15368" max="15368" width="11.109375" style="122" customWidth="1"/>
    <col min="15369" max="15616" width="9.109375" style="122"/>
    <col min="15617" max="15617" width="4.6640625" style="122" customWidth="1"/>
    <col min="15618" max="15620" width="8" style="122" customWidth="1"/>
    <col min="15621" max="15621" width="20.44140625" style="122" customWidth="1"/>
    <col min="15622" max="15622" width="12.6640625" style="122" bestFit="1" customWidth="1"/>
    <col min="15623" max="15623" width="12.6640625" style="122" customWidth="1"/>
    <col min="15624" max="15624" width="11.109375" style="122" customWidth="1"/>
    <col min="15625" max="15872" width="9.109375" style="122"/>
    <col min="15873" max="15873" width="4.6640625" style="122" customWidth="1"/>
    <col min="15874" max="15876" width="8" style="122" customWidth="1"/>
    <col min="15877" max="15877" width="20.44140625" style="122" customWidth="1"/>
    <col min="15878" max="15878" width="12.6640625" style="122" bestFit="1" customWidth="1"/>
    <col min="15879" max="15879" width="12.6640625" style="122" customWidth="1"/>
    <col min="15880" max="15880" width="11.109375" style="122" customWidth="1"/>
    <col min="15881" max="16128" width="9.109375" style="122"/>
    <col min="16129" max="16129" width="4.6640625" style="122" customWidth="1"/>
    <col min="16130" max="16132" width="8" style="122" customWidth="1"/>
    <col min="16133" max="16133" width="20.44140625" style="122" customWidth="1"/>
    <col min="16134" max="16134" width="12.6640625" style="122" bestFit="1" customWidth="1"/>
    <col min="16135" max="16135" width="12.6640625" style="122" customWidth="1"/>
    <col min="16136" max="16136" width="11.109375" style="122" customWidth="1"/>
    <col min="16137" max="16384" width="9.109375" style="122"/>
  </cols>
  <sheetData>
    <row r="1" spans="1:8" ht="16.8" x14ac:dyDescent="0.3">
      <c r="A1" s="424"/>
      <c r="B1" s="416"/>
      <c r="C1" s="416"/>
      <c r="D1" s="416"/>
      <c r="E1" s="416"/>
      <c r="F1" s="416"/>
      <c r="G1" s="416"/>
      <c r="H1" s="417" t="s">
        <v>1934</v>
      </c>
    </row>
    <row r="2" spans="1:8" ht="16.8" x14ac:dyDescent="0.3">
      <c r="A2" s="424"/>
      <c r="B2" s="416"/>
      <c r="C2" s="416"/>
      <c r="D2" s="416"/>
      <c r="E2" s="416"/>
      <c r="F2" s="416"/>
      <c r="G2" s="416"/>
      <c r="H2" s="418"/>
    </row>
    <row r="3" spans="1:8" ht="16.8" x14ac:dyDescent="0.3">
      <c r="A3" s="565" t="s">
        <v>1828</v>
      </c>
      <c r="B3" s="565"/>
      <c r="C3" s="565"/>
      <c r="D3" s="565"/>
      <c r="E3" s="565"/>
      <c r="F3" s="565"/>
      <c r="G3" s="565"/>
      <c r="H3" s="565"/>
    </row>
    <row r="4" spans="1:8" ht="16.8" x14ac:dyDescent="0.3">
      <c r="A4" s="424"/>
      <c r="B4" s="424"/>
      <c r="C4" s="424"/>
      <c r="D4" s="424"/>
      <c r="E4" s="424"/>
      <c r="F4" s="424"/>
      <c r="G4" s="424"/>
      <c r="H4" s="428" t="s">
        <v>29</v>
      </c>
    </row>
    <row r="5" spans="1:8" ht="33.6" x14ac:dyDescent="0.3">
      <c r="A5" s="424"/>
      <c r="B5" s="424"/>
      <c r="C5" s="424"/>
      <c r="D5" s="424"/>
      <c r="E5" s="424"/>
      <c r="F5" s="429" t="s">
        <v>153</v>
      </c>
      <c r="G5" s="429" t="s">
        <v>605</v>
      </c>
      <c r="H5" s="430" t="s">
        <v>1819</v>
      </c>
    </row>
    <row r="6" spans="1:8" ht="16.8" x14ac:dyDescent="0.3">
      <c r="A6" s="424"/>
      <c r="B6" s="424"/>
      <c r="C6" s="424"/>
      <c r="D6" s="424"/>
      <c r="E6" s="424"/>
      <c r="F6" s="424"/>
      <c r="G6" s="424"/>
      <c r="H6" s="424"/>
    </row>
    <row r="7" spans="1:8" ht="16.8" x14ac:dyDescent="0.3">
      <c r="A7" s="503" t="s">
        <v>53</v>
      </c>
      <c r="B7" s="503"/>
      <c r="C7" s="503"/>
      <c r="D7" s="503"/>
      <c r="E7" s="503"/>
      <c r="F7" s="503"/>
      <c r="G7" s="503"/>
      <c r="H7" s="431"/>
    </row>
    <row r="8" spans="1:8" ht="16.8" x14ac:dyDescent="0.3">
      <c r="A8" s="503"/>
      <c r="B8" s="424" t="s">
        <v>1825</v>
      </c>
      <c r="C8" s="503"/>
      <c r="D8" s="503"/>
      <c r="E8" s="503"/>
      <c r="F8" s="503">
        <v>0</v>
      </c>
      <c r="G8" s="503">
        <v>643</v>
      </c>
      <c r="H8" s="431">
        <v>643</v>
      </c>
    </row>
    <row r="9" spans="1:8" ht="16.8" x14ac:dyDescent="0.3">
      <c r="A9" s="424"/>
      <c r="B9" s="424" t="s">
        <v>1824</v>
      </c>
      <c r="C9" s="424"/>
      <c r="D9" s="424"/>
      <c r="E9" s="424"/>
      <c r="F9" s="431">
        <v>2361</v>
      </c>
      <c r="G9" s="431">
        <v>3056</v>
      </c>
      <c r="H9" s="431">
        <v>3038</v>
      </c>
    </row>
    <row r="10" spans="1:8" ht="16.8" x14ac:dyDescent="0.3">
      <c r="A10" s="424"/>
      <c r="B10" s="424" t="s">
        <v>1821</v>
      </c>
      <c r="C10" s="424"/>
      <c r="D10" s="424"/>
      <c r="E10" s="424"/>
      <c r="F10" s="431">
        <v>639</v>
      </c>
      <c r="G10" s="431">
        <v>981</v>
      </c>
      <c r="H10" s="431">
        <v>977</v>
      </c>
    </row>
    <row r="11" spans="1:8" ht="16.8" x14ac:dyDescent="0.3">
      <c r="A11" s="424"/>
      <c r="B11" s="424"/>
      <c r="C11" s="424"/>
      <c r="D11" s="424"/>
      <c r="E11" s="424"/>
      <c r="F11" s="431"/>
      <c r="G11" s="431"/>
      <c r="H11" s="431"/>
    </row>
    <row r="12" spans="1:8" ht="16.8" x14ac:dyDescent="0.3">
      <c r="A12" s="424" t="s">
        <v>1795</v>
      </c>
      <c r="B12" s="424"/>
      <c r="C12" s="424"/>
      <c r="D12" s="424"/>
      <c r="E12" s="424"/>
      <c r="F12" s="431"/>
      <c r="G12" s="431"/>
      <c r="H12" s="431"/>
    </row>
    <row r="13" spans="1:8" ht="16.8" x14ac:dyDescent="0.3">
      <c r="A13" s="424"/>
      <c r="B13" s="424" t="s">
        <v>1824</v>
      </c>
      <c r="C13" s="424"/>
      <c r="D13" s="424"/>
      <c r="E13" s="424"/>
      <c r="F13" s="431">
        <v>1960</v>
      </c>
      <c r="G13" s="431">
        <v>4019</v>
      </c>
      <c r="H13" s="431">
        <v>4018</v>
      </c>
    </row>
    <row r="14" spans="1:8" ht="16.8" x14ac:dyDescent="0.3">
      <c r="A14" s="424"/>
      <c r="B14" s="424" t="s">
        <v>1821</v>
      </c>
      <c r="C14" s="424"/>
      <c r="D14" s="424"/>
      <c r="E14" s="424"/>
      <c r="F14" s="431">
        <v>540</v>
      </c>
      <c r="G14" s="431">
        <v>314</v>
      </c>
      <c r="H14" s="431">
        <v>314</v>
      </c>
    </row>
    <row r="15" spans="1:8" ht="16.8" x14ac:dyDescent="0.3">
      <c r="A15" s="424"/>
      <c r="B15" s="424"/>
      <c r="C15" s="424"/>
      <c r="D15" s="424"/>
      <c r="E15" s="424"/>
      <c r="F15" s="431"/>
      <c r="G15" s="431"/>
      <c r="H15" s="431"/>
    </row>
    <row r="16" spans="1:8" ht="16.8" x14ac:dyDescent="0.3">
      <c r="A16" s="424" t="s">
        <v>426</v>
      </c>
      <c r="B16" s="424"/>
      <c r="C16" s="424"/>
      <c r="D16" s="424"/>
      <c r="E16" s="424"/>
      <c r="F16" s="431"/>
      <c r="G16" s="431"/>
      <c r="H16" s="431"/>
    </row>
    <row r="17" spans="1:8" ht="16.8" x14ac:dyDescent="0.3">
      <c r="A17" s="424"/>
      <c r="B17" s="424" t="s">
        <v>1824</v>
      </c>
      <c r="C17" s="424"/>
      <c r="D17" s="424"/>
      <c r="E17" s="424"/>
      <c r="F17" s="431">
        <v>786</v>
      </c>
      <c r="G17" s="431">
        <v>1093</v>
      </c>
      <c r="H17" s="431">
        <v>1092</v>
      </c>
    </row>
    <row r="18" spans="1:8" ht="16.8" x14ac:dyDescent="0.3">
      <c r="A18" s="424"/>
      <c r="B18" s="424" t="s">
        <v>1821</v>
      </c>
      <c r="C18" s="424"/>
      <c r="D18" s="424"/>
      <c r="E18" s="424"/>
      <c r="F18" s="431">
        <v>214</v>
      </c>
      <c r="G18" s="431">
        <v>247</v>
      </c>
      <c r="H18" s="431">
        <v>246</v>
      </c>
    </row>
    <row r="19" spans="1:8" ht="16.8" x14ac:dyDescent="0.3">
      <c r="A19" s="424"/>
      <c r="B19" s="424"/>
      <c r="C19" s="424"/>
      <c r="D19" s="424"/>
      <c r="E19" s="424"/>
      <c r="F19" s="431"/>
      <c r="G19" s="431"/>
      <c r="H19" s="431"/>
    </row>
    <row r="20" spans="1:8" ht="16.8" x14ac:dyDescent="0.3">
      <c r="A20" s="424" t="s">
        <v>54</v>
      </c>
      <c r="B20" s="424"/>
      <c r="C20" s="424"/>
      <c r="D20" s="424"/>
      <c r="E20" s="424"/>
      <c r="F20" s="431"/>
      <c r="G20" s="431"/>
      <c r="H20" s="431"/>
    </row>
    <row r="21" spans="1:8" ht="16.8" x14ac:dyDescent="0.3">
      <c r="A21" s="424"/>
      <c r="B21" s="424" t="s">
        <v>1826</v>
      </c>
      <c r="C21" s="424"/>
      <c r="D21" s="424"/>
      <c r="E21" s="424"/>
      <c r="F21" s="431">
        <v>200</v>
      </c>
      <c r="G21" s="431">
        <v>1008</v>
      </c>
      <c r="H21" s="431">
        <v>808</v>
      </c>
    </row>
    <row r="22" spans="1:8" ht="16.8" x14ac:dyDescent="0.3">
      <c r="A22" s="424"/>
      <c r="B22" s="424" t="s">
        <v>1827</v>
      </c>
      <c r="C22" s="424"/>
      <c r="D22" s="424"/>
      <c r="E22" s="424"/>
      <c r="F22" s="431">
        <v>0</v>
      </c>
      <c r="G22" s="431">
        <v>4280</v>
      </c>
      <c r="H22" s="431">
        <v>3923</v>
      </c>
    </row>
    <row r="23" spans="1:8" ht="16.8" x14ac:dyDescent="0.3">
      <c r="A23" s="424"/>
      <c r="B23" s="424" t="s">
        <v>1825</v>
      </c>
      <c r="C23" s="424"/>
      <c r="D23" s="424"/>
      <c r="E23" s="424"/>
      <c r="F23" s="431">
        <v>4253</v>
      </c>
      <c r="G23" s="431">
        <v>5263</v>
      </c>
      <c r="H23" s="431">
        <v>3356</v>
      </c>
    </row>
    <row r="24" spans="1:8" ht="16.8" x14ac:dyDescent="0.3">
      <c r="A24" s="424"/>
      <c r="B24" s="424" t="s">
        <v>1824</v>
      </c>
      <c r="C24" s="424"/>
      <c r="D24" s="424"/>
      <c r="E24" s="424"/>
      <c r="F24" s="431">
        <v>10000</v>
      </c>
      <c r="G24" s="431">
        <v>3452</v>
      </c>
      <c r="H24" s="431">
        <v>1404</v>
      </c>
    </row>
    <row r="25" spans="1:8" ht="16.8" x14ac:dyDescent="0.3">
      <c r="A25" s="424"/>
      <c r="B25" s="424" t="s">
        <v>1821</v>
      </c>
      <c r="C25" s="424"/>
      <c r="D25" s="424"/>
      <c r="E25" s="424"/>
      <c r="F25" s="431">
        <v>3847</v>
      </c>
      <c r="G25" s="431">
        <v>4047</v>
      </c>
      <c r="H25" s="431">
        <v>2428</v>
      </c>
    </row>
    <row r="26" spans="1:8" ht="16.8" x14ac:dyDescent="0.3">
      <c r="A26" s="424"/>
      <c r="B26" s="424"/>
      <c r="C26" s="424"/>
      <c r="D26" s="424"/>
      <c r="E26" s="424"/>
      <c r="F26" s="431"/>
      <c r="G26" s="431"/>
      <c r="H26" s="431"/>
    </row>
    <row r="27" spans="1:8" ht="16.8" x14ac:dyDescent="0.3">
      <c r="A27" s="424" t="s">
        <v>1793</v>
      </c>
      <c r="B27" s="424"/>
      <c r="C27" s="424"/>
      <c r="D27" s="424"/>
      <c r="E27" s="424"/>
      <c r="F27" s="431"/>
      <c r="G27" s="431"/>
      <c r="H27" s="431"/>
    </row>
    <row r="28" spans="1:8" ht="16.8" x14ac:dyDescent="0.3">
      <c r="A28" s="424"/>
      <c r="B28" s="424" t="s">
        <v>1826</v>
      </c>
      <c r="C28" s="424"/>
      <c r="D28" s="424"/>
      <c r="E28" s="424"/>
      <c r="F28" s="431">
        <v>0</v>
      </c>
      <c r="G28" s="431">
        <v>70</v>
      </c>
      <c r="H28" s="431">
        <v>0</v>
      </c>
    </row>
    <row r="29" spans="1:8" ht="16.8" x14ac:dyDescent="0.3">
      <c r="A29" s="424"/>
      <c r="B29" s="424" t="s">
        <v>1827</v>
      </c>
      <c r="C29" s="424"/>
      <c r="D29" s="424"/>
      <c r="E29" s="424"/>
      <c r="F29" s="431">
        <v>137594</v>
      </c>
      <c r="G29" s="431">
        <v>371661</v>
      </c>
      <c r="H29" s="431">
        <v>311023</v>
      </c>
    </row>
    <row r="30" spans="1:8" ht="16.8" x14ac:dyDescent="0.3">
      <c r="A30" s="424"/>
      <c r="B30" s="424" t="s">
        <v>1825</v>
      </c>
      <c r="C30" s="424"/>
      <c r="D30" s="424"/>
      <c r="E30" s="424"/>
      <c r="F30" s="431">
        <v>0</v>
      </c>
      <c r="G30" s="431">
        <v>133</v>
      </c>
      <c r="H30" s="431">
        <v>132</v>
      </c>
    </row>
    <row r="31" spans="1:8" ht="16.8" x14ac:dyDescent="0.3">
      <c r="A31" s="424"/>
      <c r="B31" s="424" t="s">
        <v>1824</v>
      </c>
      <c r="C31" s="424"/>
      <c r="D31" s="424"/>
      <c r="E31" s="424"/>
      <c r="F31" s="431">
        <v>27937</v>
      </c>
      <c r="G31" s="431">
        <v>70201</v>
      </c>
      <c r="H31" s="431">
        <v>32128</v>
      </c>
    </row>
    <row r="32" spans="1:8" ht="16.8" x14ac:dyDescent="0.3">
      <c r="A32" s="424"/>
      <c r="B32" s="424" t="s">
        <v>1821</v>
      </c>
      <c r="C32" s="424"/>
      <c r="D32" s="424"/>
      <c r="E32" s="424"/>
      <c r="F32" s="431">
        <v>42802</v>
      </c>
      <c r="G32" s="431">
        <v>40494</v>
      </c>
      <c r="H32" s="431">
        <v>26311</v>
      </c>
    </row>
    <row r="33" spans="1:8" ht="16.8" x14ac:dyDescent="0.3">
      <c r="A33" s="424"/>
      <c r="B33" s="424"/>
      <c r="C33" s="424"/>
      <c r="D33" s="424"/>
      <c r="E33" s="424"/>
      <c r="F33" s="431"/>
      <c r="G33" s="431"/>
      <c r="H33" s="431"/>
    </row>
    <row r="34" spans="1:8" ht="16.8" x14ac:dyDescent="0.3">
      <c r="A34" s="432" t="s">
        <v>28</v>
      </c>
      <c r="B34" s="424"/>
      <c r="C34" s="424"/>
      <c r="D34" s="424"/>
      <c r="E34" s="424"/>
      <c r="F34" s="433">
        <f>SUM(F7:F33)</f>
        <v>233133</v>
      </c>
      <c r="G34" s="433">
        <f>SUM(G7:G33)</f>
        <v>510962</v>
      </c>
      <c r="H34" s="433">
        <f>SUM(H7:H33)</f>
        <v>391841</v>
      </c>
    </row>
    <row r="35" spans="1:8" ht="16.8" x14ac:dyDescent="0.3">
      <c r="A35" s="424"/>
      <c r="B35" s="424"/>
      <c r="C35" s="424"/>
      <c r="D35" s="424"/>
      <c r="E35" s="424"/>
      <c r="F35" s="424"/>
      <c r="G35" s="424"/>
      <c r="H35" s="424"/>
    </row>
    <row r="36" spans="1:8" ht="16.8" x14ac:dyDescent="0.3">
      <c r="A36" s="424"/>
      <c r="B36" s="424"/>
      <c r="C36" s="424"/>
      <c r="D36" s="424"/>
      <c r="E36" s="424"/>
      <c r="F36" s="424"/>
      <c r="G36" s="424"/>
      <c r="H36" s="424"/>
    </row>
    <row r="37" spans="1:8" ht="16.8" x14ac:dyDescent="0.3">
      <c r="A37" s="424"/>
      <c r="B37" s="424"/>
      <c r="C37" s="424"/>
      <c r="D37" s="424"/>
      <c r="E37" s="424"/>
      <c r="F37" s="424"/>
      <c r="G37" s="424"/>
      <c r="H37" s="424"/>
    </row>
    <row r="38" spans="1:8" ht="16.8" x14ac:dyDescent="0.3">
      <c r="A38" s="424"/>
      <c r="B38" s="424"/>
      <c r="C38" s="424"/>
      <c r="D38" s="424"/>
      <c r="E38" s="424"/>
      <c r="F38" s="424"/>
      <c r="G38" s="424"/>
      <c r="H38" s="424"/>
    </row>
    <row r="39" spans="1:8" ht="16.8" x14ac:dyDescent="0.3">
      <c r="A39" s="424"/>
      <c r="B39" s="424"/>
      <c r="C39" s="424"/>
      <c r="D39" s="424"/>
      <c r="E39" s="424"/>
      <c r="F39" s="424"/>
      <c r="G39" s="424"/>
      <c r="H39" s="424"/>
    </row>
    <row r="40" spans="1:8" ht="16.8" x14ac:dyDescent="0.3">
      <c r="A40" s="424"/>
      <c r="B40" s="424"/>
      <c r="C40" s="424"/>
      <c r="D40" s="424"/>
      <c r="E40" s="424"/>
      <c r="F40" s="424"/>
      <c r="G40" s="424"/>
      <c r="H40" s="424"/>
    </row>
    <row r="41" spans="1:8" ht="16.8" x14ac:dyDescent="0.3">
      <c r="A41" s="424"/>
      <c r="B41" s="424"/>
      <c r="C41" s="424"/>
      <c r="D41" s="424"/>
      <c r="E41" s="424"/>
      <c r="F41" s="424"/>
      <c r="G41" s="424"/>
      <c r="H41" s="424"/>
    </row>
    <row r="42" spans="1:8" ht="16.8" x14ac:dyDescent="0.3">
      <c r="A42" s="424"/>
      <c r="B42" s="424"/>
      <c r="C42" s="424"/>
      <c r="D42" s="424"/>
      <c r="E42" s="424"/>
      <c r="F42" s="424"/>
      <c r="G42" s="424"/>
      <c r="H42" s="424"/>
    </row>
    <row r="43" spans="1:8" ht="16.8" x14ac:dyDescent="0.3">
      <c r="A43" s="424"/>
      <c r="B43" s="424"/>
      <c r="C43" s="424"/>
      <c r="D43" s="424"/>
      <c r="E43" s="424"/>
      <c r="F43" s="424"/>
      <c r="G43" s="424"/>
      <c r="H43" s="424"/>
    </row>
    <row r="44" spans="1:8" ht="16.8" x14ac:dyDescent="0.3">
      <c r="A44" s="424"/>
      <c r="B44" s="424"/>
      <c r="C44" s="424"/>
      <c r="D44" s="424"/>
      <c r="E44" s="424"/>
      <c r="F44" s="424"/>
      <c r="G44" s="424"/>
      <c r="H44" s="424"/>
    </row>
    <row r="45" spans="1:8" ht="16.8" x14ac:dyDescent="0.3">
      <c r="A45" s="424"/>
      <c r="B45" s="424"/>
      <c r="C45" s="424"/>
      <c r="D45" s="424"/>
      <c r="E45" s="424"/>
      <c r="F45" s="424"/>
      <c r="G45" s="424"/>
      <c r="H45" s="424"/>
    </row>
    <row r="46" spans="1:8" ht="16.8" x14ac:dyDescent="0.3">
      <c r="A46" s="424"/>
      <c r="B46" s="424"/>
      <c r="C46" s="424"/>
      <c r="D46" s="424"/>
      <c r="E46" s="424"/>
      <c r="F46" s="424"/>
      <c r="G46" s="424"/>
      <c r="H46" s="424"/>
    </row>
    <row r="47" spans="1:8" ht="16.8" x14ac:dyDescent="0.3">
      <c r="A47" s="424"/>
      <c r="B47" s="424"/>
      <c r="C47" s="424"/>
      <c r="D47" s="424"/>
      <c r="E47" s="424"/>
      <c r="F47" s="424"/>
      <c r="G47" s="424"/>
      <c r="H47" s="424"/>
    </row>
    <row r="48" spans="1:8" ht="16.8" x14ac:dyDescent="0.3">
      <c r="A48" s="424"/>
      <c r="B48" s="424"/>
      <c r="C48" s="424"/>
      <c r="D48" s="424"/>
      <c r="E48" s="424"/>
      <c r="F48" s="424"/>
      <c r="G48" s="424"/>
      <c r="H48" s="424"/>
    </row>
    <row r="49" spans="1:8" ht="16.8" x14ac:dyDescent="0.3">
      <c r="A49" s="424"/>
      <c r="B49" s="424"/>
      <c r="C49" s="424"/>
      <c r="D49" s="424"/>
      <c r="E49" s="424"/>
      <c r="F49" s="424"/>
      <c r="G49" s="424"/>
      <c r="H49" s="424"/>
    </row>
    <row r="50" spans="1:8" ht="16.8" x14ac:dyDescent="0.3">
      <c r="A50" s="424"/>
      <c r="B50" s="424"/>
      <c r="C50" s="424"/>
      <c r="D50" s="424"/>
      <c r="E50" s="424"/>
      <c r="F50" s="424"/>
      <c r="G50" s="424"/>
      <c r="H50" s="424"/>
    </row>
    <row r="51" spans="1:8" ht="16.8" x14ac:dyDescent="0.3">
      <c r="A51" s="424"/>
      <c r="B51" s="424"/>
      <c r="C51" s="424"/>
      <c r="D51" s="424"/>
      <c r="E51" s="424"/>
      <c r="F51" s="424"/>
      <c r="G51" s="424"/>
      <c r="H51" s="424"/>
    </row>
    <row r="52" spans="1:8" ht="16.8" x14ac:dyDescent="0.3">
      <c r="A52" s="424"/>
      <c r="B52" s="424"/>
      <c r="C52" s="424"/>
      <c r="D52" s="424"/>
      <c r="E52" s="424"/>
      <c r="F52" s="424"/>
      <c r="G52" s="424"/>
      <c r="H52" s="424"/>
    </row>
    <row r="53" spans="1:8" ht="16.8" x14ac:dyDescent="0.3">
      <c r="A53" s="424"/>
      <c r="B53" s="424"/>
      <c r="C53" s="424"/>
      <c r="D53" s="424"/>
      <c r="E53" s="424"/>
      <c r="F53" s="424"/>
      <c r="G53" s="424"/>
      <c r="H53" s="424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view="pageBreakPreview" zoomScale="115" zoomScaleNormal="100" zoomScaleSheetLayoutView="115" workbookViewId="0">
      <selection activeCell="J2" sqref="J2"/>
    </sheetView>
  </sheetViews>
  <sheetFormatPr defaultRowHeight="13.2" x14ac:dyDescent="0.25"/>
  <cols>
    <col min="1" max="1" width="27.33203125" style="435" customWidth="1"/>
    <col min="2" max="2" width="8.5546875" style="435" customWidth="1"/>
    <col min="3" max="3" width="10.88671875" style="435" customWidth="1"/>
    <col min="4" max="4" width="8.6640625" style="435" customWidth="1"/>
    <col min="5" max="5" width="9.5546875" style="435" customWidth="1"/>
    <col min="6" max="6" width="11" style="435" customWidth="1"/>
    <col min="7" max="7" width="10.44140625" style="435" customWidth="1"/>
    <col min="8" max="8" width="11.6640625" style="435" bestFit="1" customWidth="1"/>
    <col min="9" max="9" width="11.109375" style="435" bestFit="1" customWidth="1"/>
    <col min="10" max="10" width="10.109375" style="435" customWidth="1"/>
    <col min="11" max="11" width="7.6640625" style="435" customWidth="1"/>
    <col min="12" max="256" width="9.109375" style="122"/>
    <col min="257" max="257" width="27.33203125" style="122" customWidth="1"/>
    <col min="258" max="258" width="8.5546875" style="122" customWidth="1"/>
    <col min="259" max="259" width="10.88671875" style="122" customWidth="1"/>
    <col min="260" max="260" width="8.6640625" style="122" customWidth="1"/>
    <col min="261" max="261" width="9.5546875" style="122" customWidth="1"/>
    <col min="262" max="262" width="11" style="122" customWidth="1"/>
    <col min="263" max="263" width="10.44140625" style="122" customWidth="1"/>
    <col min="264" max="264" width="11.6640625" style="122" bestFit="1" customWidth="1"/>
    <col min="265" max="265" width="11.109375" style="122" bestFit="1" customWidth="1"/>
    <col min="266" max="266" width="10.109375" style="122" customWidth="1"/>
    <col min="267" max="267" width="7.6640625" style="122" customWidth="1"/>
    <col min="268" max="512" width="9.109375" style="122"/>
    <col min="513" max="513" width="27.33203125" style="122" customWidth="1"/>
    <col min="514" max="514" width="8.5546875" style="122" customWidth="1"/>
    <col min="515" max="515" width="10.88671875" style="122" customWidth="1"/>
    <col min="516" max="516" width="8.6640625" style="122" customWidth="1"/>
    <col min="517" max="517" width="9.5546875" style="122" customWidth="1"/>
    <col min="518" max="518" width="11" style="122" customWidth="1"/>
    <col min="519" max="519" width="10.44140625" style="122" customWidth="1"/>
    <col min="520" max="520" width="11.6640625" style="122" bestFit="1" customWidth="1"/>
    <col min="521" max="521" width="11.109375" style="122" bestFit="1" customWidth="1"/>
    <col min="522" max="522" width="10.109375" style="122" customWidth="1"/>
    <col min="523" max="523" width="7.6640625" style="122" customWidth="1"/>
    <col min="524" max="768" width="9.109375" style="122"/>
    <col min="769" max="769" width="27.33203125" style="122" customWidth="1"/>
    <col min="770" max="770" width="8.5546875" style="122" customWidth="1"/>
    <col min="771" max="771" width="10.88671875" style="122" customWidth="1"/>
    <col min="772" max="772" width="8.6640625" style="122" customWidth="1"/>
    <col min="773" max="773" width="9.5546875" style="122" customWidth="1"/>
    <col min="774" max="774" width="11" style="122" customWidth="1"/>
    <col min="775" max="775" width="10.44140625" style="122" customWidth="1"/>
    <col min="776" max="776" width="11.6640625" style="122" bestFit="1" customWidth="1"/>
    <col min="777" max="777" width="11.109375" style="122" bestFit="1" customWidth="1"/>
    <col min="778" max="778" width="10.109375" style="122" customWidth="1"/>
    <col min="779" max="779" width="7.6640625" style="122" customWidth="1"/>
    <col min="780" max="1024" width="9.109375" style="122"/>
    <col min="1025" max="1025" width="27.33203125" style="122" customWidth="1"/>
    <col min="1026" max="1026" width="8.5546875" style="122" customWidth="1"/>
    <col min="1027" max="1027" width="10.88671875" style="122" customWidth="1"/>
    <col min="1028" max="1028" width="8.6640625" style="122" customWidth="1"/>
    <col min="1029" max="1029" width="9.5546875" style="122" customWidth="1"/>
    <col min="1030" max="1030" width="11" style="122" customWidth="1"/>
    <col min="1031" max="1031" width="10.44140625" style="122" customWidth="1"/>
    <col min="1032" max="1032" width="11.6640625" style="122" bestFit="1" customWidth="1"/>
    <col min="1033" max="1033" width="11.109375" style="122" bestFit="1" customWidth="1"/>
    <col min="1034" max="1034" width="10.109375" style="122" customWidth="1"/>
    <col min="1035" max="1035" width="7.6640625" style="122" customWidth="1"/>
    <col min="1036" max="1280" width="9.109375" style="122"/>
    <col min="1281" max="1281" width="27.33203125" style="122" customWidth="1"/>
    <col min="1282" max="1282" width="8.5546875" style="122" customWidth="1"/>
    <col min="1283" max="1283" width="10.88671875" style="122" customWidth="1"/>
    <col min="1284" max="1284" width="8.6640625" style="122" customWidth="1"/>
    <col min="1285" max="1285" width="9.5546875" style="122" customWidth="1"/>
    <col min="1286" max="1286" width="11" style="122" customWidth="1"/>
    <col min="1287" max="1287" width="10.44140625" style="122" customWidth="1"/>
    <col min="1288" max="1288" width="11.6640625" style="122" bestFit="1" customWidth="1"/>
    <col min="1289" max="1289" width="11.109375" style="122" bestFit="1" customWidth="1"/>
    <col min="1290" max="1290" width="10.109375" style="122" customWidth="1"/>
    <col min="1291" max="1291" width="7.6640625" style="122" customWidth="1"/>
    <col min="1292" max="1536" width="9.109375" style="122"/>
    <col min="1537" max="1537" width="27.33203125" style="122" customWidth="1"/>
    <col min="1538" max="1538" width="8.5546875" style="122" customWidth="1"/>
    <col min="1539" max="1539" width="10.88671875" style="122" customWidth="1"/>
    <col min="1540" max="1540" width="8.6640625" style="122" customWidth="1"/>
    <col min="1541" max="1541" width="9.5546875" style="122" customWidth="1"/>
    <col min="1542" max="1542" width="11" style="122" customWidth="1"/>
    <col min="1543" max="1543" width="10.44140625" style="122" customWidth="1"/>
    <col min="1544" max="1544" width="11.6640625" style="122" bestFit="1" customWidth="1"/>
    <col min="1545" max="1545" width="11.109375" style="122" bestFit="1" customWidth="1"/>
    <col min="1546" max="1546" width="10.109375" style="122" customWidth="1"/>
    <col min="1547" max="1547" width="7.6640625" style="122" customWidth="1"/>
    <col min="1548" max="1792" width="9.109375" style="122"/>
    <col min="1793" max="1793" width="27.33203125" style="122" customWidth="1"/>
    <col min="1794" max="1794" width="8.5546875" style="122" customWidth="1"/>
    <col min="1795" max="1795" width="10.88671875" style="122" customWidth="1"/>
    <col min="1796" max="1796" width="8.6640625" style="122" customWidth="1"/>
    <col min="1797" max="1797" width="9.5546875" style="122" customWidth="1"/>
    <col min="1798" max="1798" width="11" style="122" customWidth="1"/>
    <col min="1799" max="1799" width="10.44140625" style="122" customWidth="1"/>
    <col min="1800" max="1800" width="11.6640625" style="122" bestFit="1" customWidth="1"/>
    <col min="1801" max="1801" width="11.109375" style="122" bestFit="1" customWidth="1"/>
    <col min="1802" max="1802" width="10.109375" style="122" customWidth="1"/>
    <col min="1803" max="1803" width="7.6640625" style="122" customWidth="1"/>
    <col min="1804" max="2048" width="9.109375" style="122"/>
    <col min="2049" max="2049" width="27.33203125" style="122" customWidth="1"/>
    <col min="2050" max="2050" width="8.5546875" style="122" customWidth="1"/>
    <col min="2051" max="2051" width="10.88671875" style="122" customWidth="1"/>
    <col min="2052" max="2052" width="8.6640625" style="122" customWidth="1"/>
    <col min="2053" max="2053" width="9.5546875" style="122" customWidth="1"/>
    <col min="2054" max="2054" width="11" style="122" customWidth="1"/>
    <col min="2055" max="2055" width="10.44140625" style="122" customWidth="1"/>
    <col min="2056" max="2056" width="11.6640625" style="122" bestFit="1" customWidth="1"/>
    <col min="2057" max="2057" width="11.109375" style="122" bestFit="1" customWidth="1"/>
    <col min="2058" max="2058" width="10.109375" style="122" customWidth="1"/>
    <col min="2059" max="2059" width="7.6640625" style="122" customWidth="1"/>
    <col min="2060" max="2304" width="9.109375" style="122"/>
    <col min="2305" max="2305" width="27.33203125" style="122" customWidth="1"/>
    <col min="2306" max="2306" width="8.5546875" style="122" customWidth="1"/>
    <col min="2307" max="2307" width="10.88671875" style="122" customWidth="1"/>
    <col min="2308" max="2308" width="8.6640625" style="122" customWidth="1"/>
    <col min="2309" max="2309" width="9.5546875" style="122" customWidth="1"/>
    <col min="2310" max="2310" width="11" style="122" customWidth="1"/>
    <col min="2311" max="2311" width="10.44140625" style="122" customWidth="1"/>
    <col min="2312" max="2312" width="11.6640625" style="122" bestFit="1" customWidth="1"/>
    <col min="2313" max="2313" width="11.109375" style="122" bestFit="1" customWidth="1"/>
    <col min="2314" max="2314" width="10.109375" style="122" customWidth="1"/>
    <col min="2315" max="2315" width="7.6640625" style="122" customWidth="1"/>
    <col min="2316" max="2560" width="9.109375" style="122"/>
    <col min="2561" max="2561" width="27.33203125" style="122" customWidth="1"/>
    <col min="2562" max="2562" width="8.5546875" style="122" customWidth="1"/>
    <col min="2563" max="2563" width="10.88671875" style="122" customWidth="1"/>
    <col min="2564" max="2564" width="8.6640625" style="122" customWidth="1"/>
    <col min="2565" max="2565" width="9.5546875" style="122" customWidth="1"/>
    <col min="2566" max="2566" width="11" style="122" customWidth="1"/>
    <col min="2567" max="2567" width="10.44140625" style="122" customWidth="1"/>
    <col min="2568" max="2568" width="11.6640625" style="122" bestFit="1" customWidth="1"/>
    <col min="2569" max="2569" width="11.109375" style="122" bestFit="1" customWidth="1"/>
    <col min="2570" max="2570" width="10.109375" style="122" customWidth="1"/>
    <col min="2571" max="2571" width="7.6640625" style="122" customWidth="1"/>
    <col min="2572" max="2816" width="9.109375" style="122"/>
    <col min="2817" max="2817" width="27.33203125" style="122" customWidth="1"/>
    <col min="2818" max="2818" width="8.5546875" style="122" customWidth="1"/>
    <col min="2819" max="2819" width="10.88671875" style="122" customWidth="1"/>
    <col min="2820" max="2820" width="8.6640625" style="122" customWidth="1"/>
    <col min="2821" max="2821" width="9.5546875" style="122" customWidth="1"/>
    <col min="2822" max="2822" width="11" style="122" customWidth="1"/>
    <col min="2823" max="2823" width="10.44140625" style="122" customWidth="1"/>
    <col min="2824" max="2824" width="11.6640625" style="122" bestFit="1" customWidth="1"/>
    <col min="2825" max="2825" width="11.109375" style="122" bestFit="1" customWidth="1"/>
    <col min="2826" max="2826" width="10.109375" style="122" customWidth="1"/>
    <col min="2827" max="2827" width="7.6640625" style="122" customWidth="1"/>
    <col min="2828" max="3072" width="9.109375" style="122"/>
    <col min="3073" max="3073" width="27.33203125" style="122" customWidth="1"/>
    <col min="3074" max="3074" width="8.5546875" style="122" customWidth="1"/>
    <col min="3075" max="3075" width="10.88671875" style="122" customWidth="1"/>
    <col min="3076" max="3076" width="8.6640625" style="122" customWidth="1"/>
    <col min="3077" max="3077" width="9.5546875" style="122" customWidth="1"/>
    <col min="3078" max="3078" width="11" style="122" customWidth="1"/>
    <col min="3079" max="3079" width="10.44140625" style="122" customWidth="1"/>
    <col min="3080" max="3080" width="11.6640625" style="122" bestFit="1" customWidth="1"/>
    <col min="3081" max="3081" width="11.109375" style="122" bestFit="1" customWidth="1"/>
    <col min="3082" max="3082" width="10.109375" style="122" customWidth="1"/>
    <col min="3083" max="3083" width="7.6640625" style="122" customWidth="1"/>
    <col min="3084" max="3328" width="9.109375" style="122"/>
    <col min="3329" max="3329" width="27.33203125" style="122" customWidth="1"/>
    <col min="3330" max="3330" width="8.5546875" style="122" customWidth="1"/>
    <col min="3331" max="3331" width="10.88671875" style="122" customWidth="1"/>
    <col min="3332" max="3332" width="8.6640625" style="122" customWidth="1"/>
    <col min="3333" max="3333" width="9.5546875" style="122" customWidth="1"/>
    <col min="3334" max="3334" width="11" style="122" customWidth="1"/>
    <col min="3335" max="3335" width="10.44140625" style="122" customWidth="1"/>
    <col min="3336" max="3336" width="11.6640625" style="122" bestFit="1" customWidth="1"/>
    <col min="3337" max="3337" width="11.109375" style="122" bestFit="1" customWidth="1"/>
    <col min="3338" max="3338" width="10.109375" style="122" customWidth="1"/>
    <col min="3339" max="3339" width="7.6640625" style="122" customWidth="1"/>
    <col min="3340" max="3584" width="9.109375" style="122"/>
    <col min="3585" max="3585" width="27.33203125" style="122" customWidth="1"/>
    <col min="3586" max="3586" width="8.5546875" style="122" customWidth="1"/>
    <col min="3587" max="3587" width="10.88671875" style="122" customWidth="1"/>
    <col min="3588" max="3588" width="8.6640625" style="122" customWidth="1"/>
    <col min="3589" max="3589" width="9.5546875" style="122" customWidth="1"/>
    <col min="3590" max="3590" width="11" style="122" customWidth="1"/>
    <col min="3591" max="3591" width="10.44140625" style="122" customWidth="1"/>
    <col min="3592" max="3592" width="11.6640625" style="122" bestFit="1" customWidth="1"/>
    <col min="3593" max="3593" width="11.109375" style="122" bestFit="1" customWidth="1"/>
    <col min="3594" max="3594" width="10.109375" style="122" customWidth="1"/>
    <col min="3595" max="3595" width="7.6640625" style="122" customWidth="1"/>
    <col min="3596" max="3840" width="9.109375" style="122"/>
    <col min="3841" max="3841" width="27.33203125" style="122" customWidth="1"/>
    <col min="3842" max="3842" width="8.5546875" style="122" customWidth="1"/>
    <col min="3843" max="3843" width="10.88671875" style="122" customWidth="1"/>
    <col min="3844" max="3844" width="8.6640625" style="122" customWidth="1"/>
    <col min="3845" max="3845" width="9.5546875" style="122" customWidth="1"/>
    <col min="3846" max="3846" width="11" style="122" customWidth="1"/>
    <col min="3847" max="3847" width="10.44140625" style="122" customWidth="1"/>
    <col min="3848" max="3848" width="11.6640625" style="122" bestFit="1" customWidth="1"/>
    <col min="3849" max="3849" width="11.109375" style="122" bestFit="1" customWidth="1"/>
    <col min="3850" max="3850" width="10.109375" style="122" customWidth="1"/>
    <col min="3851" max="3851" width="7.6640625" style="122" customWidth="1"/>
    <col min="3852" max="4096" width="9.109375" style="122"/>
    <col min="4097" max="4097" width="27.33203125" style="122" customWidth="1"/>
    <col min="4098" max="4098" width="8.5546875" style="122" customWidth="1"/>
    <col min="4099" max="4099" width="10.88671875" style="122" customWidth="1"/>
    <col min="4100" max="4100" width="8.6640625" style="122" customWidth="1"/>
    <col min="4101" max="4101" width="9.5546875" style="122" customWidth="1"/>
    <col min="4102" max="4102" width="11" style="122" customWidth="1"/>
    <col min="4103" max="4103" width="10.44140625" style="122" customWidth="1"/>
    <col min="4104" max="4104" width="11.6640625" style="122" bestFit="1" customWidth="1"/>
    <col min="4105" max="4105" width="11.109375" style="122" bestFit="1" customWidth="1"/>
    <col min="4106" max="4106" width="10.109375" style="122" customWidth="1"/>
    <col min="4107" max="4107" width="7.6640625" style="122" customWidth="1"/>
    <col min="4108" max="4352" width="9.109375" style="122"/>
    <col min="4353" max="4353" width="27.33203125" style="122" customWidth="1"/>
    <col min="4354" max="4354" width="8.5546875" style="122" customWidth="1"/>
    <col min="4355" max="4355" width="10.88671875" style="122" customWidth="1"/>
    <col min="4356" max="4356" width="8.6640625" style="122" customWidth="1"/>
    <col min="4357" max="4357" width="9.5546875" style="122" customWidth="1"/>
    <col min="4358" max="4358" width="11" style="122" customWidth="1"/>
    <col min="4359" max="4359" width="10.44140625" style="122" customWidth="1"/>
    <col min="4360" max="4360" width="11.6640625" style="122" bestFit="1" customWidth="1"/>
    <col min="4361" max="4361" width="11.109375" style="122" bestFit="1" customWidth="1"/>
    <col min="4362" max="4362" width="10.109375" style="122" customWidth="1"/>
    <col min="4363" max="4363" width="7.6640625" style="122" customWidth="1"/>
    <col min="4364" max="4608" width="9.109375" style="122"/>
    <col min="4609" max="4609" width="27.33203125" style="122" customWidth="1"/>
    <col min="4610" max="4610" width="8.5546875" style="122" customWidth="1"/>
    <col min="4611" max="4611" width="10.88671875" style="122" customWidth="1"/>
    <col min="4612" max="4612" width="8.6640625" style="122" customWidth="1"/>
    <col min="4613" max="4613" width="9.5546875" style="122" customWidth="1"/>
    <col min="4614" max="4614" width="11" style="122" customWidth="1"/>
    <col min="4615" max="4615" width="10.44140625" style="122" customWidth="1"/>
    <col min="4616" max="4616" width="11.6640625" style="122" bestFit="1" customWidth="1"/>
    <col min="4617" max="4617" width="11.109375" style="122" bestFit="1" customWidth="1"/>
    <col min="4618" max="4618" width="10.109375" style="122" customWidth="1"/>
    <col min="4619" max="4619" width="7.6640625" style="122" customWidth="1"/>
    <col min="4620" max="4864" width="9.109375" style="122"/>
    <col min="4865" max="4865" width="27.33203125" style="122" customWidth="1"/>
    <col min="4866" max="4866" width="8.5546875" style="122" customWidth="1"/>
    <col min="4867" max="4867" width="10.88671875" style="122" customWidth="1"/>
    <col min="4868" max="4868" width="8.6640625" style="122" customWidth="1"/>
    <col min="4869" max="4869" width="9.5546875" style="122" customWidth="1"/>
    <col min="4870" max="4870" width="11" style="122" customWidth="1"/>
    <col min="4871" max="4871" width="10.44140625" style="122" customWidth="1"/>
    <col min="4872" max="4872" width="11.6640625" style="122" bestFit="1" customWidth="1"/>
    <col min="4873" max="4873" width="11.109375" style="122" bestFit="1" customWidth="1"/>
    <col min="4874" max="4874" width="10.109375" style="122" customWidth="1"/>
    <col min="4875" max="4875" width="7.6640625" style="122" customWidth="1"/>
    <col min="4876" max="5120" width="9.109375" style="122"/>
    <col min="5121" max="5121" width="27.33203125" style="122" customWidth="1"/>
    <col min="5122" max="5122" width="8.5546875" style="122" customWidth="1"/>
    <col min="5123" max="5123" width="10.88671875" style="122" customWidth="1"/>
    <col min="5124" max="5124" width="8.6640625" style="122" customWidth="1"/>
    <col min="5125" max="5125" width="9.5546875" style="122" customWidth="1"/>
    <col min="5126" max="5126" width="11" style="122" customWidth="1"/>
    <col min="5127" max="5127" width="10.44140625" style="122" customWidth="1"/>
    <col min="5128" max="5128" width="11.6640625" style="122" bestFit="1" customWidth="1"/>
    <col min="5129" max="5129" width="11.109375" style="122" bestFit="1" customWidth="1"/>
    <col min="5130" max="5130" width="10.109375" style="122" customWidth="1"/>
    <col min="5131" max="5131" width="7.6640625" style="122" customWidth="1"/>
    <col min="5132" max="5376" width="9.109375" style="122"/>
    <col min="5377" max="5377" width="27.33203125" style="122" customWidth="1"/>
    <col min="5378" max="5378" width="8.5546875" style="122" customWidth="1"/>
    <col min="5379" max="5379" width="10.88671875" style="122" customWidth="1"/>
    <col min="5380" max="5380" width="8.6640625" style="122" customWidth="1"/>
    <col min="5381" max="5381" width="9.5546875" style="122" customWidth="1"/>
    <col min="5382" max="5382" width="11" style="122" customWidth="1"/>
    <col min="5383" max="5383" width="10.44140625" style="122" customWidth="1"/>
    <col min="5384" max="5384" width="11.6640625" style="122" bestFit="1" customWidth="1"/>
    <col min="5385" max="5385" width="11.109375" style="122" bestFit="1" customWidth="1"/>
    <col min="5386" max="5386" width="10.109375" style="122" customWidth="1"/>
    <col min="5387" max="5387" width="7.6640625" style="122" customWidth="1"/>
    <col min="5388" max="5632" width="9.109375" style="122"/>
    <col min="5633" max="5633" width="27.33203125" style="122" customWidth="1"/>
    <col min="5634" max="5634" width="8.5546875" style="122" customWidth="1"/>
    <col min="5635" max="5635" width="10.88671875" style="122" customWidth="1"/>
    <col min="5636" max="5636" width="8.6640625" style="122" customWidth="1"/>
    <col min="5637" max="5637" width="9.5546875" style="122" customWidth="1"/>
    <col min="5638" max="5638" width="11" style="122" customWidth="1"/>
    <col min="5639" max="5639" width="10.44140625" style="122" customWidth="1"/>
    <col min="5640" max="5640" width="11.6640625" style="122" bestFit="1" customWidth="1"/>
    <col min="5641" max="5641" width="11.109375" style="122" bestFit="1" customWidth="1"/>
    <col min="5642" max="5642" width="10.109375" style="122" customWidth="1"/>
    <col min="5643" max="5643" width="7.6640625" style="122" customWidth="1"/>
    <col min="5644" max="5888" width="9.109375" style="122"/>
    <col min="5889" max="5889" width="27.33203125" style="122" customWidth="1"/>
    <col min="5890" max="5890" width="8.5546875" style="122" customWidth="1"/>
    <col min="5891" max="5891" width="10.88671875" style="122" customWidth="1"/>
    <col min="5892" max="5892" width="8.6640625" style="122" customWidth="1"/>
    <col min="5893" max="5893" width="9.5546875" style="122" customWidth="1"/>
    <col min="5894" max="5894" width="11" style="122" customWidth="1"/>
    <col min="5895" max="5895" width="10.44140625" style="122" customWidth="1"/>
    <col min="5896" max="5896" width="11.6640625" style="122" bestFit="1" customWidth="1"/>
    <col min="5897" max="5897" width="11.109375" style="122" bestFit="1" customWidth="1"/>
    <col min="5898" max="5898" width="10.109375" style="122" customWidth="1"/>
    <col min="5899" max="5899" width="7.6640625" style="122" customWidth="1"/>
    <col min="5900" max="6144" width="9.109375" style="122"/>
    <col min="6145" max="6145" width="27.33203125" style="122" customWidth="1"/>
    <col min="6146" max="6146" width="8.5546875" style="122" customWidth="1"/>
    <col min="6147" max="6147" width="10.88671875" style="122" customWidth="1"/>
    <col min="6148" max="6148" width="8.6640625" style="122" customWidth="1"/>
    <col min="6149" max="6149" width="9.5546875" style="122" customWidth="1"/>
    <col min="6150" max="6150" width="11" style="122" customWidth="1"/>
    <col min="6151" max="6151" width="10.44140625" style="122" customWidth="1"/>
    <col min="6152" max="6152" width="11.6640625" style="122" bestFit="1" customWidth="1"/>
    <col min="6153" max="6153" width="11.109375" style="122" bestFit="1" customWidth="1"/>
    <col min="6154" max="6154" width="10.109375" style="122" customWidth="1"/>
    <col min="6155" max="6155" width="7.6640625" style="122" customWidth="1"/>
    <col min="6156" max="6400" width="9.109375" style="122"/>
    <col min="6401" max="6401" width="27.33203125" style="122" customWidth="1"/>
    <col min="6402" max="6402" width="8.5546875" style="122" customWidth="1"/>
    <col min="6403" max="6403" width="10.88671875" style="122" customWidth="1"/>
    <col min="6404" max="6404" width="8.6640625" style="122" customWidth="1"/>
    <col min="6405" max="6405" width="9.5546875" style="122" customWidth="1"/>
    <col min="6406" max="6406" width="11" style="122" customWidth="1"/>
    <col min="6407" max="6407" width="10.44140625" style="122" customWidth="1"/>
    <col min="6408" max="6408" width="11.6640625" style="122" bestFit="1" customWidth="1"/>
    <col min="6409" max="6409" width="11.109375" style="122" bestFit="1" customWidth="1"/>
    <col min="6410" max="6410" width="10.109375" style="122" customWidth="1"/>
    <col min="6411" max="6411" width="7.6640625" style="122" customWidth="1"/>
    <col min="6412" max="6656" width="9.109375" style="122"/>
    <col min="6657" max="6657" width="27.33203125" style="122" customWidth="1"/>
    <col min="6658" max="6658" width="8.5546875" style="122" customWidth="1"/>
    <col min="6659" max="6659" width="10.88671875" style="122" customWidth="1"/>
    <col min="6660" max="6660" width="8.6640625" style="122" customWidth="1"/>
    <col min="6661" max="6661" width="9.5546875" style="122" customWidth="1"/>
    <col min="6662" max="6662" width="11" style="122" customWidth="1"/>
    <col min="6663" max="6663" width="10.44140625" style="122" customWidth="1"/>
    <col min="6664" max="6664" width="11.6640625" style="122" bestFit="1" customWidth="1"/>
    <col min="6665" max="6665" width="11.109375" style="122" bestFit="1" customWidth="1"/>
    <col min="6666" max="6666" width="10.109375" style="122" customWidth="1"/>
    <col min="6667" max="6667" width="7.6640625" style="122" customWidth="1"/>
    <col min="6668" max="6912" width="9.109375" style="122"/>
    <col min="6913" max="6913" width="27.33203125" style="122" customWidth="1"/>
    <col min="6914" max="6914" width="8.5546875" style="122" customWidth="1"/>
    <col min="6915" max="6915" width="10.88671875" style="122" customWidth="1"/>
    <col min="6916" max="6916" width="8.6640625" style="122" customWidth="1"/>
    <col min="6917" max="6917" width="9.5546875" style="122" customWidth="1"/>
    <col min="6918" max="6918" width="11" style="122" customWidth="1"/>
    <col min="6919" max="6919" width="10.44140625" style="122" customWidth="1"/>
    <col min="6920" max="6920" width="11.6640625" style="122" bestFit="1" customWidth="1"/>
    <col min="6921" max="6921" width="11.109375" style="122" bestFit="1" customWidth="1"/>
    <col min="6922" max="6922" width="10.109375" style="122" customWidth="1"/>
    <col min="6923" max="6923" width="7.6640625" style="122" customWidth="1"/>
    <col min="6924" max="7168" width="9.109375" style="122"/>
    <col min="7169" max="7169" width="27.33203125" style="122" customWidth="1"/>
    <col min="7170" max="7170" width="8.5546875" style="122" customWidth="1"/>
    <col min="7171" max="7171" width="10.88671875" style="122" customWidth="1"/>
    <col min="7172" max="7172" width="8.6640625" style="122" customWidth="1"/>
    <col min="7173" max="7173" width="9.5546875" style="122" customWidth="1"/>
    <col min="7174" max="7174" width="11" style="122" customWidth="1"/>
    <col min="7175" max="7175" width="10.44140625" style="122" customWidth="1"/>
    <col min="7176" max="7176" width="11.6640625" style="122" bestFit="1" customWidth="1"/>
    <col min="7177" max="7177" width="11.109375" style="122" bestFit="1" customWidth="1"/>
    <col min="7178" max="7178" width="10.109375" style="122" customWidth="1"/>
    <col min="7179" max="7179" width="7.6640625" style="122" customWidth="1"/>
    <col min="7180" max="7424" width="9.109375" style="122"/>
    <col min="7425" max="7425" width="27.33203125" style="122" customWidth="1"/>
    <col min="7426" max="7426" width="8.5546875" style="122" customWidth="1"/>
    <col min="7427" max="7427" width="10.88671875" style="122" customWidth="1"/>
    <col min="7428" max="7428" width="8.6640625" style="122" customWidth="1"/>
    <col min="7429" max="7429" width="9.5546875" style="122" customWidth="1"/>
    <col min="7430" max="7430" width="11" style="122" customWidth="1"/>
    <col min="7431" max="7431" width="10.44140625" style="122" customWidth="1"/>
    <col min="7432" max="7432" width="11.6640625" style="122" bestFit="1" customWidth="1"/>
    <col min="7433" max="7433" width="11.109375" style="122" bestFit="1" customWidth="1"/>
    <col min="7434" max="7434" width="10.109375" style="122" customWidth="1"/>
    <col min="7435" max="7435" width="7.6640625" style="122" customWidth="1"/>
    <col min="7436" max="7680" width="9.109375" style="122"/>
    <col min="7681" max="7681" width="27.33203125" style="122" customWidth="1"/>
    <col min="7682" max="7682" width="8.5546875" style="122" customWidth="1"/>
    <col min="7683" max="7683" width="10.88671875" style="122" customWidth="1"/>
    <col min="7684" max="7684" width="8.6640625" style="122" customWidth="1"/>
    <col min="7685" max="7685" width="9.5546875" style="122" customWidth="1"/>
    <col min="7686" max="7686" width="11" style="122" customWidth="1"/>
    <col min="7687" max="7687" width="10.44140625" style="122" customWidth="1"/>
    <col min="7688" max="7688" width="11.6640625" style="122" bestFit="1" customWidth="1"/>
    <col min="7689" max="7689" width="11.109375" style="122" bestFit="1" customWidth="1"/>
    <col min="7690" max="7690" width="10.109375" style="122" customWidth="1"/>
    <col min="7691" max="7691" width="7.6640625" style="122" customWidth="1"/>
    <col min="7692" max="7936" width="9.109375" style="122"/>
    <col min="7937" max="7937" width="27.33203125" style="122" customWidth="1"/>
    <col min="7938" max="7938" width="8.5546875" style="122" customWidth="1"/>
    <col min="7939" max="7939" width="10.88671875" style="122" customWidth="1"/>
    <col min="7940" max="7940" width="8.6640625" style="122" customWidth="1"/>
    <col min="7941" max="7941" width="9.5546875" style="122" customWidth="1"/>
    <col min="7942" max="7942" width="11" style="122" customWidth="1"/>
    <col min="7943" max="7943" width="10.44140625" style="122" customWidth="1"/>
    <col min="7944" max="7944" width="11.6640625" style="122" bestFit="1" customWidth="1"/>
    <col min="7945" max="7945" width="11.109375" style="122" bestFit="1" customWidth="1"/>
    <col min="7946" max="7946" width="10.109375" style="122" customWidth="1"/>
    <col min="7947" max="7947" width="7.6640625" style="122" customWidth="1"/>
    <col min="7948" max="8192" width="9.109375" style="122"/>
    <col min="8193" max="8193" width="27.33203125" style="122" customWidth="1"/>
    <col min="8194" max="8194" width="8.5546875" style="122" customWidth="1"/>
    <col min="8195" max="8195" width="10.88671875" style="122" customWidth="1"/>
    <col min="8196" max="8196" width="8.6640625" style="122" customWidth="1"/>
    <col min="8197" max="8197" width="9.5546875" style="122" customWidth="1"/>
    <col min="8198" max="8198" width="11" style="122" customWidth="1"/>
    <col min="8199" max="8199" width="10.44140625" style="122" customWidth="1"/>
    <col min="8200" max="8200" width="11.6640625" style="122" bestFit="1" customWidth="1"/>
    <col min="8201" max="8201" width="11.109375" style="122" bestFit="1" customWidth="1"/>
    <col min="8202" max="8202" width="10.109375" style="122" customWidth="1"/>
    <col min="8203" max="8203" width="7.6640625" style="122" customWidth="1"/>
    <col min="8204" max="8448" width="9.109375" style="122"/>
    <col min="8449" max="8449" width="27.33203125" style="122" customWidth="1"/>
    <col min="8450" max="8450" width="8.5546875" style="122" customWidth="1"/>
    <col min="8451" max="8451" width="10.88671875" style="122" customWidth="1"/>
    <col min="8452" max="8452" width="8.6640625" style="122" customWidth="1"/>
    <col min="8453" max="8453" width="9.5546875" style="122" customWidth="1"/>
    <col min="8454" max="8454" width="11" style="122" customWidth="1"/>
    <col min="8455" max="8455" width="10.44140625" style="122" customWidth="1"/>
    <col min="8456" max="8456" width="11.6640625" style="122" bestFit="1" customWidth="1"/>
    <col min="8457" max="8457" width="11.109375" style="122" bestFit="1" customWidth="1"/>
    <col min="8458" max="8458" width="10.109375" style="122" customWidth="1"/>
    <col min="8459" max="8459" width="7.6640625" style="122" customWidth="1"/>
    <col min="8460" max="8704" width="9.109375" style="122"/>
    <col min="8705" max="8705" width="27.33203125" style="122" customWidth="1"/>
    <col min="8706" max="8706" width="8.5546875" style="122" customWidth="1"/>
    <col min="8707" max="8707" width="10.88671875" style="122" customWidth="1"/>
    <col min="8708" max="8708" width="8.6640625" style="122" customWidth="1"/>
    <col min="8709" max="8709" width="9.5546875" style="122" customWidth="1"/>
    <col min="8710" max="8710" width="11" style="122" customWidth="1"/>
    <col min="8711" max="8711" width="10.44140625" style="122" customWidth="1"/>
    <col min="8712" max="8712" width="11.6640625" style="122" bestFit="1" customWidth="1"/>
    <col min="8713" max="8713" width="11.109375" style="122" bestFit="1" customWidth="1"/>
    <col min="8714" max="8714" width="10.109375" style="122" customWidth="1"/>
    <col min="8715" max="8715" width="7.6640625" style="122" customWidth="1"/>
    <col min="8716" max="8960" width="9.109375" style="122"/>
    <col min="8961" max="8961" width="27.33203125" style="122" customWidth="1"/>
    <col min="8962" max="8962" width="8.5546875" style="122" customWidth="1"/>
    <col min="8963" max="8963" width="10.88671875" style="122" customWidth="1"/>
    <col min="8964" max="8964" width="8.6640625" style="122" customWidth="1"/>
    <col min="8965" max="8965" width="9.5546875" style="122" customWidth="1"/>
    <col min="8966" max="8966" width="11" style="122" customWidth="1"/>
    <col min="8967" max="8967" width="10.44140625" style="122" customWidth="1"/>
    <col min="8968" max="8968" width="11.6640625" style="122" bestFit="1" customWidth="1"/>
    <col min="8969" max="8969" width="11.109375" style="122" bestFit="1" customWidth="1"/>
    <col min="8970" max="8970" width="10.109375" style="122" customWidth="1"/>
    <col min="8971" max="8971" width="7.6640625" style="122" customWidth="1"/>
    <col min="8972" max="9216" width="9.109375" style="122"/>
    <col min="9217" max="9217" width="27.33203125" style="122" customWidth="1"/>
    <col min="9218" max="9218" width="8.5546875" style="122" customWidth="1"/>
    <col min="9219" max="9219" width="10.88671875" style="122" customWidth="1"/>
    <col min="9220" max="9220" width="8.6640625" style="122" customWidth="1"/>
    <col min="9221" max="9221" width="9.5546875" style="122" customWidth="1"/>
    <col min="9222" max="9222" width="11" style="122" customWidth="1"/>
    <col min="9223" max="9223" width="10.44140625" style="122" customWidth="1"/>
    <col min="9224" max="9224" width="11.6640625" style="122" bestFit="1" customWidth="1"/>
    <col min="9225" max="9225" width="11.109375" style="122" bestFit="1" customWidth="1"/>
    <col min="9226" max="9226" width="10.109375" style="122" customWidth="1"/>
    <col min="9227" max="9227" width="7.6640625" style="122" customWidth="1"/>
    <col min="9228" max="9472" width="9.109375" style="122"/>
    <col min="9473" max="9473" width="27.33203125" style="122" customWidth="1"/>
    <col min="9474" max="9474" width="8.5546875" style="122" customWidth="1"/>
    <col min="9475" max="9475" width="10.88671875" style="122" customWidth="1"/>
    <col min="9476" max="9476" width="8.6640625" style="122" customWidth="1"/>
    <col min="9477" max="9477" width="9.5546875" style="122" customWidth="1"/>
    <col min="9478" max="9478" width="11" style="122" customWidth="1"/>
    <col min="9479" max="9479" width="10.44140625" style="122" customWidth="1"/>
    <col min="9480" max="9480" width="11.6640625" style="122" bestFit="1" customWidth="1"/>
    <col min="9481" max="9481" width="11.109375" style="122" bestFit="1" customWidth="1"/>
    <col min="9482" max="9482" width="10.109375" style="122" customWidth="1"/>
    <col min="9483" max="9483" width="7.6640625" style="122" customWidth="1"/>
    <col min="9484" max="9728" width="9.109375" style="122"/>
    <col min="9729" max="9729" width="27.33203125" style="122" customWidth="1"/>
    <col min="9730" max="9730" width="8.5546875" style="122" customWidth="1"/>
    <col min="9731" max="9731" width="10.88671875" style="122" customWidth="1"/>
    <col min="9732" max="9732" width="8.6640625" style="122" customWidth="1"/>
    <col min="9733" max="9733" width="9.5546875" style="122" customWidth="1"/>
    <col min="9734" max="9734" width="11" style="122" customWidth="1"/>
    <col min="9735" max="9735" width="10.44140625" style="122" customWidth="1"/>
    <col min="9736" max="9736" width="11.6640625" style="122" bestFit="1" customWidth="1"/>
    <col min="9737" max="9737" width="11.109375" style="122" bestFit="1" customWidth="1"/>
    <col min="9738" max="9738" width="10.109375" style="122" customWidth="1"/>
    <col min="9739" max="9739" width="7.6640625" style="122" customWidth="1"/>
    <col min="9740" max="9984" width="9.109375" style="122"/>
    <col min="9985" max="9985" width="27.33203125" style="122" customWidth="1"/>
    <col min="9986" max="9986" width="8.5546875" style="122" customWidth="1"/>
    <col min="9987" max="9987" width="10.88671875" style="122" customWidth="1"/>
    <col min="9988" max="9988" width="8.6640625" style="122" customWidth="1"/>
    <col min="9989" max="9989" width="9.5546875" style="122" customWidth="1"/>
    <col min="9990" max="9990" width="11" style="122" customWidth="1"/>
    <col min="9991" max="9991" width="10.44140625" style="122" customWidth="1"/>
    <col min="9992" max="9992" width="11.6640625" style="122" bestFit="1" customWidth="1"/>
    <col min="9993" max="9993" width="11.109375" style="122" bestFit="1" customWidth="1"/>
    <col min="9994" max="9994" width="10.109375" style="122" customWidth="1"/>
    <col min="9995" max="9995" width="7.6640625" style="122" customWidth="1"/>
    <col min="9996" max="10240" width="9.109375" style="122"/>
    <col min="10241" max="10241" width="27.33203125" style="122" customWidth="1"/>
    <col min="10242" max="10242" width="8.5546875" style="122" customWidth="1"/>
    <col min="10243" max="10243" width="10.88671875" style="122" customWidth="1"/>
    <col min="10244" max="10244" width="8.6640625" style="122" customWidth="1"/>
    <col min="10245" max="10245" width="9.5546875" style="122" customWidth="1"/>
    <col min="10246" max="10246" width="11" style="122" customWidth="1"/>
    <col min="10247" max="10247" width="10.44140625" style="122" customWidth="1"/>
    <col min="10248" max="10248" width="11.6640625" style="122" bestFit="1" customWidth="1"/>
    <col min="10249" max="10249" width="11.109375" style="122" bestFit="1" customWidth="1"/>
    <col min="10250" max="10250" width="10.109375" style="122" customWidth="1"/>
    <col min="10251" max="10251" width="7.6640625" style="122" customWidth="1"/>
    <col min="10252" max="10496" width="9.109375" style="122"/>
    <col min="10497" max="10497" width="27.33203125" style="122" customWidth="1"/>
    <col min="10498" max="10498" width="8.5546875" style="122" customWidth="1"/>
    <col min="10499" max="10499" width="10.88671875" style="122" customWidth="1"/>
    <col min="10500" max="10500" width="8.6640625" style="122" customWidth="1"/>
    <col min="10501" max="10501" width="9.5546875" style="122" customWidth="1"/>
    <col min="10502" max="10502" width="11" style="122" customWidth="1"/>
    <col min="10503" max="10503" width="10.44140625" style="122" customWidth="1"/>
    <col min="10504" max="10504" width="11.6640625" style="122" bestFit="1" customWidth="1"/>
    <col min="10505" max="10505" width="11.109375" style="122" bestFit="1" customWidth="1"/>
    <col min="10506" max="10506" width="10.109375" style="122" customWidth="1"/>
    <col min="10507" max="10507" width="7.6640625" style="122" customWidth="1"/>
    <col min="10508" max="10752" width="9.109375" style="122"/>
    <col min="10753" max="10753" width="27.33203125" style="122" customWidth="1"/>
    <col min="10754" max="10754" width="8.5546875" style="122" customWidth="1"/>
    <col min="10755" max="10755" width="10.88671875" style="122" customWidth="1"/>
    <col min="10756" max="10756" width="8.6640625" style="122" customWidth="1"/>
    <col min="10757" max="10757" width="9.5546875" style="122" customWidth="1"/>
    <col min="10758" max="10758" width="11" style="122" customWidth="1"/>
    <col min="10759" max="10759" width="10.44140625" style="122" customWidth="1"/>
    <col min="10760" max="10760" width="11.6640625" style="122" bestFit="1" customWidth="1"/>
    <col min="10761" max="10761" width="11.109375" style="122" bestFit="1" customWidth="1"/>
    <col min="10762" max="10762" width="10.109375" style="122" customWidth="1"/>
    <col min="10763" max="10763" width="7.6640625" style="122" customWidth="1"/>
    <col min="10764" max="11008" width="9.109375" style="122"/>
    <col min="11009" max="11009" width="27.33203125" style="122" customWidth="1"/>
    <col min="11010" max="11010" width="8.5546875" style="122" customWidth="1"/>
    <col min="11011" max="11011" width="10.88671875" style="122" customWidth="1"/>
    <col min="11012" max="11012" width="8.6640625" style="122" customWidth="1"/>
    <col min="11013" max="11013" width="9.5546875" style="122" customWidth="1"/>
    <col min="11014" max="11014" width="11" style="122" customWidth="1"/>
    <col min="11015" max="11015" width="10.44140625" style="122" customWidth="1"/>
    <col min="11016" max="11016" width="11.6640625" style="122" bestFit="1" customWidth="1"/>
    <col min="11017" max="11017" width="11.109375" style="122" bestFit="1" customWidth="1"/>
    <col min="11018" max="11018" width="10.109375" style="122" customWidth="1"/>
    <col min="11019" max="11019" width="7.6640625" style="122" customWidth="1"/>
    <col min="11020" max="11264" width="9.109375" style="122"/>
    <col min="11265" max="11265" width="27.33203125" style="122" customWidth="1"/>
    <col min="11266" max="11266" width="8.5546875" style="122" customWidth="1"/>
    <col min="11267" max="11267" width="10.88671875" style="122" customWidth="1"/>
    <col min="11268" max="11268" width="8.6640625" style="122" customWidth="1"/>
    <col min="11269" max="11269" width="9.5546875" style="122" customWidth="1"/>
    <col min="11270" max="11270" width="11" style="122" customWidth="1"/>
    <col min="11271" max="11271" width="10.44140625" style="122" customWidth="1"/>
    <col min="11272" max="11272" width="11.6640625" style="122" bestFit="1" customWidth="1"/>
    <col min="11273" max="11273" width="11.109375" style="122" bestFit="1" customWidth="1"/>
    <col min="11274" max="11274" width="10.109375" style="122" customWidth="1"/>
    <col min="11275" max="11275" width="7.6640625" style="122" customWidth="1"/>
    <col min="11276" max="11520" width="9.109375" style="122"/>
    <col min="11521" max="11521" width="27.33203125" style="122" customWidth="1"/>
    <col min="11522" max="11522" width="8.5546875" style="122" customWidth="1"/>
    <col min="11523" max="11523" width="10.88671875" style="122" customWidth="1"/>
    <col min="11524" max="11524" width="8.6640625" style="122" customWidth="1"/>
    <col min="11525" max="11525" width="9.5546875" style="122" customWidth="1"/>
    <col min="11526" max="11526" width="11" style="122" customWidth="1"/>
    <col min="11527" max="11527" width="10.44140625" style="122" customWidth="1"/>
    <col min="11528" max="11528" width="11.6640625" style="122" bestFit="1" customWidth="1"/>
    <col min="11529" max="11529" width="11.109375" style="122" bestFit="1" customWidth="1"/>
    <col min="11530" max="11530" width="10.109375" style="122" customWidth="1"/>
    <col min="11531" max="11531" width="7.6640625" style="122" customWidth="1"/>
    <col min="11532" max="11776" width="9.109375" style="122"/>
    <col min="11777" max="11777" width="27.33203125" style="122" customWidth="1"/>
    <col min="11778" max="11778" width="8.5546875" style="122" customWidth="1"/>
    <col min="11779" max="11779" width="10.88671875" style="122" customWidth="1"/>
    <col min="11780" max="11780" width="8.6640625" style="122" customWidth="1"/>
    <col min="11781" max="11781" width="9.5546875" style="122" customWidth="1"/>
    <col min="11782" max="11782" width="11" style="122" customWidth="1"/>
    <col min="11783" max="11783" width="10.44140625" style="122" customWidth="1"/>
    <col min="11784" max="11784" width="11.6640625" style="122" bestFit="1" customWidth="1"/>
    <col min="11785" max="11785" width="11.109375" style="122" bestFit="1" customWidth="1"/>
    <col min="11786" max="11786" width="10.109375" style="122" customWidth="1"/>
    <col min="11787" max="11787" width="7.6640625" style="122" customWidth="1"/>
    <col min="11788" max="12032" width="9.109375" style="122"/>
    <col min="12033" max="12033" width="27.33203125" style="122" customWidth="1"/>
    <col min="12034" max="12034" width="8.5546875" style="122" customWidth="1"/>
    <col min="12035" max="12035" width="10.88671875" style="122" customWidth="1"/>
    <col min="12036" max="12036" width="8.6640625" style="122" customWidth="1"/>
    <col min="12037" max="12037" width="9.5546875" style="122" customWidth="1"/>
    <col min="12038" max="12038" width="11" style="122" customWidth="1"/>
    <col min="12039" max="12039" width="10.44140625" style="122" customWidth="1"/>
    <col min="12040" max="12040" width="11.6640625" style="122" bestFit="1" customWidth="1"/>
    <col min="12041" max="12041" width="11.109375" style="122" bestFit="1" customWidth="1"/>
    <col min="12042" max="12042" width="10.109375" style="122" customWidth="1"/>
    <col min="12043" max="12043" width="7.6640625" style="122" customWidth="1"/>
    <col min="12044" max="12288" width="9.109375" style="122"/>
    <col min="12289" max="12289" width="27.33203125" style="122" customWidth="1"/>
    <col min="12290" max="12290" width="8.5546875" style="122" customWidth="1"/>
    <col min="12291" max="12291" width="10.88671875" style="122" customWidth="1"/>
    <col min="12292" max="12292" width="8.6640625" style="122" customWidth="1"/>
    <col min="12293" max="12293" width="9.5546875" style="122" customWidth="1"/>
    <col min="12294" max="12294" width="11" style="122" customWidth="1"/>
    <col min="12295" max="12295" width="10.44140625" style="122" customWidth="1"/>
    <col min="12296" max="12296" width="11.6640625" style="122" bestFit="1" customWidth="1"/>
    <col min="12297" max="12297" width="11.109375" style="122" bestFit="1" customWidth="1"/>
    <col min="12298" max="12298" width="10.109375" style="122" customWidth="1"/>
    <col min="12299" max="12299" width="7.6640625" style="122" customWidth="1"/>
    <col min="12300" max="12544" width="9.109375" style="122"/>
    <col min="12545" max="12545" width="27.33203125" style="122" customWidth="1"/>
    <col min="12546" max="12546" width="8.5546875" style="122" customWidth="1"/>
    <col min="12547" max="12547" width="10.88671875" style="122" customWidth="1"/>
    <col min="12548" max="12548" width="8.6640625" style="122" customWidth="1"/>
    <col min="12549" max="12549" width="9.5546875" style="122" customWidth="1"/>
    <col min="12550" max="12550" width="11" style="122" customWidth="1"/>
    <col min="12551" max="12551" width="10.44140625" style="122" customWidth="1"/>
    <col min="12552" max="12552" width="11.6640625" style="122" bestFit="1" customWidth="1"/>
    <col min="12553" max="12553" width="11.109375" style="122" bestFit="1" customWidth="1"/>
    <col min="12554" max="12554" width="10.109375" style="122" customWidth="1"/>
    <col min="12555" max="12555" width="7.6640625" style="122" customWidth="1"/>
    <col min="12556" max="12800" width="9.109375" style="122"/>
    <col min="12801" max="12801" width="27.33203125" style="122" customWidth="1"/>
    <col min="12802" max="12802" width="8.5546875" style="122" customWidth="1"/>
    <col min="12803" max="12803" width="10.88671875" style="122" customWidth="1"/>
    <col min="12804" max="12804" width="8.6640625" style="122" customWidth="1"/>
    <col min="12805" max="12805" width="9.5546875" style="122" customWidth="1"/>
    <col min="12806" max="12806" width="11" style="122" customWidth="1"/>
    <col min="12807" max="12807" width="10.44140625" style="122" customWidth="1"/>
    <col min="12808" max="12808" width="11.6640625" style="122" bestFit="1" customWidth="1"/>
    <col min="12809" max="12809" width="11.109375" style="122" bestFit="1" customWidth="1"/>
    <col min="12810" max="12810" width="10.109375" style="122" customWidth="1"/>
    <col min="12811" max="12811" width="7.6640625" style="122" customWidth="1"/>
    <col min="12812" max="13056" width="9.109375" style="122"/>
    <col min="13057" max="13057" width="27.33203125" style="122" customWidth="1"/>
    <col min="13058" max="13058" width="8.5546875" style="122" customWidth="1"/>
    <col min="13059" max="13059" width="10.88671875" style="122" customWidth="1"/>
    <col min="13060" max="13060" width="8.6640625" style="122" customWidth="1"/>
    <col min="13061" max="13061" width="9.5546875" style="122" customWidth="1"/>
    <col min="13062" max="13062" width="11" style="122" customWidth="1"/>
    <col min="13063" max="13063" width="10.44140625" style="122" customWidth="1"/>
    <col min="13064" max="13064" width="11.6640625" style="122" bestFit="1" customWidth="1"/>
    <col min="13065" max="13065" width="11.109375" style="122" bestFit="1" customWidth="1"/>
    <col min="13066" max="13066" width="10.109375" style="122" customWidth="1"/>
    <col min="13067" max="13067" width="7.6640625" style="122" customWidth="1"/>
    <col min="13068" max="13312" width="9.109375" style="122"/>
    <col min="13313" max="13313" width="27.33203125" style="122" customWidth="1"/>
    <col min="13314" max="13314" width="8.5546875" style="122" customWidth="1"/>
    <col min="13315" max="13315" width="10.88671875" style="122" customWidth="1"/>
    <col min="13316" max="13316" width="8.6640625" style="122" customWidth="1"/>
    <col min="13317" max="13317" width="9.5546875" style="122" customWidth="1"/>
    <col min="13318" max="13318" width="11" style="122" customWidth="1"/>
    <col min="13319" max="13319" width="10.44140625" style="122" customWidth="1"/>
    <col min="13320" max="13320" width="11.6640625" style="122" bestFit="1" customWidth="1"/>
    <col min="13321" max="13321" width="11.109375" style="122" bestFit="1" customWidth="1"/>
    <col min="13322" max="13322" width="10.109375" style="122" customWidth="1"/>
    <col min="13323" max="13323" width="7.6640625" style="122" customWidth="1"/>
    <col min="13324" max="13568" width="9.109375" style="122"/>
    <col min="13569" max="13569" width="27.33203125" style="122" customWidth="1"/>
    <col min="13570" max="13570" width="8.5546875" style="122" customWidth="1"/>
    <col min="13571" max="13571" width="10.88671875" style="122" customWidth="1"/>
    <col min="13572" max="13572" width="8.6640625" style="122" customWidth="1"/>
    <col min="13573" max="13573" width="9.5546875" style="122" customWidth="1"/>
    <col min="13574" max="13574" width="11" style="122" customWidth="1"/>
    <col min="13575" max="13575" width="10.44140625" style="122" customWidth="1"/>
    <col min="13576" max="13576" width="11.6640625" style="122" bestFit="1" customWidth="1"/>
    <col min="13577" max="13577" width="11.109375" style="122" bestFit="1" customWidth="1"/>
    <col min="13578" max="13578" width="10.109375" style="122" customWidth="1"/>
    <col min="13579" max="13579" width="7.6640625" style="122" customWidth="1"/>
    <col min="13580" max="13824" width="9.109375" style="122"/>
    <col min="13825" max="13825" width="27.33203125" style="122" customWidth="1"/>
    <col min="13826" max="13826" width="8.5546875" style="122" customWidth="1"/>
    <col min="13827" max="13827" width="10.88671875" style="122" customWidth="1"/>
    <col min="13828" max="13828" width="8.6640625" style="122" customWidth="1"/>
    <col min="13829" max="13829" width="9.5546875" style="122" customWidth="1"/>
    <col min="13830" max="13830" width="11" style="122" customWidth="1"/>
    <col min="13831" max="13831" width="10.44140625" style="122" customWidth="1"/>
    <col min="13832" max="13832" width="11.6640625" style="122" bestFit="1" customWidth="1"/>
    <col min="13833" max="13833" width="11.109375" style="122" bestFit="1" customWidth="1"/>
    <col min="13834" max="13834" width="10.109375" style="122" customWidth="1"/>
    <col min="13835" max="13835" width="7.6640625" style="122" customWidth="1"/>
    <col min="13836" max="14080" width="9.109375" style="122"/>
    <col min="14081" max="14081" width="27.33203125" style="122" customWidth="1"/>
    <col min="14082" max="14082" width="8.5546875" style="122" customWidth="1"/>
    <col min="14083" max="14083" width="10.88671875" style="122" customWidth="1"/>
    <col min="14084" max="14084" width="8.6640625" style="122" customWidth="1"/>
    <col min="14085" max="14085" width="9.5546875" style="122" customWidth="1"/>
    <col min="14086" max="14086" width="11" style="122" customWidth="1"/>
    <col min="14087" max="14087" width="10.44140625" style="122" customWidth="1"/>
    <col min="14088" max="14088" width="11.6640625" style="122" bestFit="1" customWidth="1"/>
    <col min="14089" max="14089" width="11.109375" style="122" bestFit="1" customWidth="1"/>
    <col min="14090" max="14090" width="10.109375" style="122" customWidth="1"/>
    <col min="14091" max="14091" width="7.6640625" style="122" customWidth="1"/>
    <col min="14092" max="14336" width="9.109375" style="122"/>
    <col min="14337" max="14337" width="27.33203125" style="122" customWidth="1"/>
    <col min="14338" max="14338" width="8.5546875" style="122" customWidth="1"/>
    <col min="14339" max="14339" width="10.88671875" style="122" customWidth="1"/>
    <col min="14340" max="14340" width="8.6640625" style="122" customWidth="1"/>
    <col min="14341" max="14341" width="9.5546875" style="122" customWidth="1"/>
    <col min="14342" max="14342" width="11" style="122" customWidth="1"/>
    <col min="14343" max="14343" width="10.44140625" style="122" customWidth="1"/>
    <col min="14344" max="14344" width="11.6640625" style="122" bestFit="1" customWidth="1"/>
    <col min="14345" max="14345" width="11.109375" style="122" bestFit="1" customWidth="1"/>
    <col min="14346" max="14346" width="10.109375" style="122" customWidth="1"/>
    <col min="14347" max="14347" width="7.6640625" style="122" customWidth="1"/>
    <col min="14348" max="14592" width="9.109375" style="122"/>
    <col min="14593" max="14593" width="27.33203125" style="122" customWidth="1"/>
    <col min="14594" max="14594" width="8.5546875" style="122" customWidth="1"/>
    <col min="14595" max="14595" width="10.88671875" style="122" customWidth="1"/>
    <col min="14596" max="14596" width="8.6640625" style="122" customWidth="1"/>
    <col min="14597" max="14597" width="9.5546875" style="122" customWidth="1"/>
    <col min="14598" max="14598" width="11" style="122" customWidth="1"/>
    <col min="14599" max="14599" width="10.44140625" style="122" customWidth="1"/>
    <col min="14600" max="14600" width="11.6640625" style="122" bestFit="1" customWidth="1"/>
    <col min="14601" max="14601" width="11.109375" style="122" bestFit="1" customWidth="1"/>
    <col min="14602" max="14602" width="10.109375" style="122" customWidth="1"/>
    <col min="14603" max="14603" width="7.6640625" style="122" customWidth="1"/>
    <col min="14604" max="14848" width="9.109375" style="122"/>
    <col min="14849" max="14849" width="27.33203125" style="122" customWidth="1"/>
    <col min="14850" max="14850" width="8.5546875" style="122" customWidth="1"/>
    <col min="14851" max="14851" width="10.88671875" style="122" customWidth="1"/>
    <col min="14852" max="14852" width="8.6640625" style="122" customWidth="1"/>
    <col min="14853" max="14853" width="9.5546875" style="122" customWidth="1"/>
    <col min="14854" max="14854" width="11" style="122" customWidth="1"/>
    <col min="14855" max="14855" width="10.44140625" style="122" customWidth="1"/>
    <col min="14856" max="14856" width="11.6640625" style="122" bestFit="1" customWidth="1"/>
    <col min="14857" max="14857" width="11.109375" style="122" bestFit="1" customWidth="1"/>
    <col min="14858" max="14858" width="10.109375" style="122" customWidth="1"/>
    <col min="14859" max="14859" width="7.6640625" style="122" customWidth="1"/>
    <col min="14860" max="15104" width="9.109375" style="122"/>
    <col min="15105" max="15105" width="27.33203125" style="122" customWidth="1"/>
    <col min="15106" max="15106" width="8.5546875" style="122" customWidth="1"/>
    <col min="15107" max="15107" width="10.88671875" style="122" customWidth="1"/>
    <col min="15108" max="15108" width="8.6640625" style="122" customWidth="1"/>
    <col min="15109" max="15109" width="9.5546875" style="122" customWidth="1"/>
    <col min="15110" max="15110" width="11" style="122" customWidth="1"/>
    <col min="15111" max="15111" width="10.44140625" style="122" customWidth="1"/>
    <col min="15112" max="15112" width="11.6640625" style="122" bestFit="1" customWidth="1"/>
    <col min="15113" max="15113" width="11.109375" style="122" bestFit="1" customWidth="1"/>
    <col min="15114" max="15114" width="10.109375" style="122" customWidth="1"/>
    <col min="15115" max="15115" width="7.6640625" style="122" customWidth="1"/>
    <col min="15116" max="15360" width="9.109375" style="122"/>
    <col min="15361" max="15361" width="27.33203125" style="122" customWidth="1"/>
    <col min="15362" max="15362" width="8.5546875" style="122" customWidth="1"/>
    <col min="15363" max="15363" width="10.88671875" style="122" customWidth="1"/>
    <col min="15364" max="15364" width="8.6640625" style="122" customWidth="1"/>
    <col min="15365" max="15365" width="9.5546875" style="122" customWidth="1"/>
    <col min="15366" max="15366" width="11" style="122" customWidth="1"/>
    <col min="15367" max="15367" width="10.44140625" style="122" customWidth="1"/>
    <col min="15368" max="15368" width="11.6640625" style="122" bestFit="1" customWidth="1"/>
    <col min="15369" max="15369" width="11.109375" style="122" bestFit="1" customWidth="1"/>
    <col min="15370" max="15370" width="10.109375" style="122" customWidth="1"/>
    <col min="15371" max="15371" width="7.6640625" style="122" customWidth="1"/>
    <col min="15372" max="15616" width="9.109375" style="122"/>
    <col min="15617" max="15617" width="27.33203125" style="122" customWidth="1"/>
    <col min="15618" max="15618" width="8.5546875" style="122" customWidth="1"/>
    <col min="15619" max="15619" width="10.88671875" style="122" customWidth="1"/>
    <col min="15620" max="15620" width="8.6640625" style="122" customWidth="1"/>
    <col min="15621" max="15621" width="9.5546875" style="122" customWidth="1"/>
    <col min="15622" max="15622" width="11" style="122" customWidth="1"/>
    <col min="15623" max="15623" width="10.44140625" style="122" customWidth="1"/>
    <col min="15624" max="15624" width="11.6640625" style="122" bestFit="1" customWidth="1"/>
    <col min="15625" max="15625" width="11.109375" style="122" bestFit="1" customWidth="1"/>
    <col min="15626" max="15626" width="10.109375" style="122" customWidth="1"/>
    <col min="15627" max="15627" width="7.6640625" style="122" customWidth="1"/>
    <col min="15628" max="15872" width="9.109375" style="122"/>
    <col min="15873" max="15873" width="27.33203125" style="122" customWidth="1"/>
    <col min="15874" max="15874" width="8.5546875" style="122" customWidth="1"/>
    <col min="15875" max="15875" width="10.88671875" style="122" customWidth="1"/>
    <col min="15876" max="15876" width="8.6640625" style="122" customWidth="1"/>
    <col min="15877" max="15877" width="9.5546875" style="122" customWidth="1"/>
    <col min="15878" max="15878" width="11" style="122" customWidth="1"/>
    <col min="15879" max="15879" width="10.44140625" style="122" customWidth="1"/>
    <col min="15880" max="15880" width="11.6640625" style="122" bestFit="1" customWidth="1"/>
    <col min="15881" max="15881" width="11.109375" style="122" bestFit="1" customWidth="1"/>
    <col min="15882" max="15882" width="10.109375" style="122" customWidth="1"/>
    <col min="15883" max="15883" width="7.6640625" style="122" customWidth="1"/>
    <col min="15884" max="16128" width="9.109375" style="122"/>
    <col min="16129" max="16129" width="27.33203125" style="122" customWidth="1"/>
    <col min="16130" max="16130" width="8.5546875" style="122" customWidth="1"/>
    <col min="16131" max="16131" width="10.88671875" style="122" customWidth="1"/>
    <col min="16132" max="16132" width="8.6640625" style="122" customWidth="1"/>
    <col min="16133" max="16133" width="9.5546875" style="122" customWidth="1"/>
    <col min="16134" max="16134" width="11" style="122" customWidth="1"/>
    <col min="16135" max="16135" width="10.44140625" style="122" customWidth="1"/>
    <col min="16136" max="16136" width="11.6640625" style="122" bestFit="1" customWidth="1"/>
    <col min="16137" max="16137" width="11.109375" style="122" bestFit="1" customWidth="1"/>
    <col min="16138" max="16138" width="10.109375" style="122" customWidth="1"/>
    <col min="16139" max="16139" width="7.6640625" style="122" customWidth="1"/>
    <col min="16140" max="16384" width="9.109375" style="122"/>
  </cols>
  <sheetData>
    <row r="1" spans="1:12" ht="13.8" x14ac:dyDescent="0.25">
      <c r="J1" s="321" t="s">
        <v>1935</v>
      </c>
    </row>
    <row r="2" spans="1:12" x14ac:dyDescent="0.25">
      <c r="J2" s="436"/>
    </row>
    <row r="3" spans="1:12" x14ac:dyDescent="0.25">
      <c r="F3" s="437" t="s">
        <v>1861</v>
      </c>
    </row>
    <row r="4" spans="1:12" x14ac:dyDescent="0.25">
      <c r="F4" s="437" t="s">
        <v>1829</v>
      </c>
      <c r="J4" s="438" t="s">
        <v>29</v>
      </c>
      <c r="L4" s="119"/>
    </row>
    <row r="5" spans="1:12" ht="26.25" customHeight="1" x14ac:dyDescent="0.25">
      <c r="A5" s="439"/>
      <c r="B5" s="566" t="s">
        <v>1830</v>
      </c>
      <c r="C5" s="567"/>
      <c r="D5" s="568"/>
      <c r="E5" s="566" t="s">
        <v>1831</v>
      </c>
      <c r="F5" s="567"/>
      <c r="G5" s="568"/>
      <c r="H5" s="569" t="s">
        <v>1832</v>
      </c>
      <c r="I5" s="570"/>
      <c r="J5" s="570"/>
      <c r="K5" s="119"/>
      <c r="L5" s="119"/>
    </row>
    <row r="6" spans="1:12" x14ac:dyDescent="0.25">
      <c r="A6" s="440"/>
      <c r="B6" s="441" t="s">
        <v>1833</v>
      </c>
      <c r="C6" s="441" t="s">
        <v>1834</v>
      </c>
      <c r="D6" s="442" t="s">
        <v>1835</v>
      </c>
      <c r="E6" s="443" t="s">
        <v>1833</v>
      </c>
      <c r="F6" s="441" t="s">
        <v>1834</v>
      </c>
      <c r="G6" s="442" t="s">
        <v>1835</v>
      </c>
      <c r="H6" s="443" t="s">
        <v>1833</v>
      </c>
      <c r="I6" s="441" t="s">
        <v>1834</v>
      </c>
      <c r="J6" s="444" t="s">
        <v>1835</v>
      </c>
      <c r="K6" s="445"/>
      <c r="L6" s="119"/>
    </row>
    <row r="7" spans="1:12" x14ac:dyDescent="0.25">
      <c r="A7" s="446" t="s">
        <v>1836</v>
      </c>
      <c r="B7" s="447">
        <v>19004</v>
      </c>
      <c r="C7" s="447">
        <v>18977</v>
      </c>
      <c r="D7" s="447">
        <f t="shared" ref="D7:D11" si="0">B7-C7</f>
        <v>27</v>
      </c>
      <c r="E7" s="447">
        <v>0</v>
      </c>
      <c r="F7" s="447">
        <v>0</v>
      </c>
      <c r="G7" s="447">
        <f t="shared" ref="G7:G11" si="1">E7-F7</f>
        <v>0</v>
      </c>
      <c r="H7" s="447">
        <v>79823</v>
      </c>
      <c r="I7" s="447">
        <v>75155</v>
      </c>
      <c r="J7" s="448">
        <f t="shared" ref="J7:J11" si="2">H7-I7</f>
        <v>4668</v>
      </c>
      <c r="K7" s="449"/>
      <c r="L7" s="119"/>
    </row>
    <row r="8" spans="1:12" x14ac:dyDescent="0.25">
      <c r="A8" s="446" t="s">
        <v>1793</v>
      </c>
      <c r="B8" s="447">
        <v>87080</v>
      </c>
      <c r="C8" s="447">
        <v>87010</v>
      </c>
      <c r="D8" s="447">
        <f t="shared" si="0"/>
        <v>70</v>
      </c>
      <c r="E8" s="447">
        <v>16020869</v>
      </c>
      <c r="F8" s="447">
        <v>3328679</v>
      </c>
      <c r="G8" s="447">
        <f t="shared" si="1"/>
        <v>12692190</v>
      </c>
      <c r="H8" s="447">
        <v>566588</v>
      </c>
      <c r="I8" s="447">
        <v>445479</v>
      </c>
      <c r="J8" s="448">
        <f t="shared" si="2"/>
        <v>121109</v>
      </c>
      <c r="K8" s="449"/>
      <c r="L8" s="119"/>
    </row>
    <row r="9" spans="1:12" x14ac:dyDescent="0.25">
      <c r="A9" s="446" t="s">
        <v>1837</v>
      </c>
      <c r="B9" s="447">
        <v>3575</v>
      </c>
      <c r="C9" s="447">
        <v>3566</v>
      </c>
      <c r="D9" s="447">
        <f t="shared" si="0"/>
        <v>9</v>
      </c>
      <c r="E9" s="447">
        <v>0</v>
      </c>
      <c r="F9" s="447">
        <v>0</v>
      </c>
      <c r="G9" s="447">
        <f t="shared" si="1"/>
        <v>0</v>
      </c>
      <c r="H9" s="447">
        <v>33819</v>
      </c>
      <c r="I9" s="447">
        <v>31173</v>
      </c>
      <c r="J9" s="448">
        <f t="shared" si="2"/>
        <v>2646</v>
      </c>
      <c r="K9" s="449"/>
      <c r="L9" s="119"/>
    </row>
    <row r="10" spans="1:12" x14ac:dyDescent="0.25">
      <c r="A10" s="446" t="s">
        <v>1818</v>
      </c>
      <c r="B10" s="447">
        <v>3166</v>
      </c>
      <c r="C10" s="447">
        <v>2278</v>
      </c>
      <c r="D10" s="447">
        <f t="shared" si="0"/>
        <v>888</v>
      </c>
      <c r="E10" s="447">
        <v>0</v>
      </c>
      <c r="F10" s="447">
        <v>0</v>
      </c>
      <c r="G10" s="447">
        <f t="shared" si="1"/>
        <v>0</v>
      </c>
      <c r="H10" s="447">
        <v>12315</v>
      </c>
      <c r="I10" s="447">
        <v>11535</v>
      </c>
      <c r="J10" s="448">
        <f t="shared" si="2"/>
        <v>780</v>
      </c>
      <c r="K10" s="449"/>
      <c r="L10" s="119"/>
    </row>
    <row r="11" spans="1:12" ht="26.4" x14ac:dyDescent="0.25">
      <c r="A11" s="450" t="s">
        <v>426</v>
      </c>
      <c r="B11" s="447">
        <v>0</v>
      </c>
      <c r="C11" s="447">
        <v>0</v>
      </c>
      <c r="D11" s="447">
        <f t="shared" si="0"/>
        <v>0</v>
      </c>
      <c r="E11" s="447">
        <v>0</v>
      </c>
      <c r="F11" s="447">
        <v>0</v>
      </c>
      <c r="G11" s="447">
        <f t="shared" si="1"/>
        <v>0</v>
      </c>
      <c r="H11" s="447">
        <v>26840</v>
      </c>
      <c r="I11" s="447">
        <v>26112</v>
      </c>
      <c r="J11" s="448">
        <f t="shared" si="2"/>
        <v>728</v>
      </c>
      <c r="K11" s="449"/>
      <c r="L11" s="119"/>
    </row>
    <row r="12" spans="1:12" x14ac:dyDescent="0.25">
      <c r="A12" s="451" t="s">
        <v>28</v>
      </c>
      <c r="B12" s="452">
        <f t="shared" ref="B12:J12" si="3">SUM(B7:B11)</f>
        <v>112825</v>
      </c>
      <c r="C12" s="452">
        <f t="shared" si="3"/>
        <v>111831</v>
      </c>
      <c r="D12" s="452">
        <f t="shared" si="3"/>
        <v>994</v>
      </c>
      <c r="E12" s="452">
        <f t="shared" si="3"/>
        <v>16020869</v>
      </c>
      <c r="F12" s="452">
        <f t="shared" si="3"/>
        <v>3328679</v>
      </c>
      <c r="G12" s="452">
        <f t="shared" si="3"/>
        <v>12692190</v>
      </c>
      <c r="H12" s="452">
        <f t="shared" si="3"/>
        <v>719385</v>
      </c>
      <c r="I12" s="452">
        <f t="shared" si="3"/>
        <v>589454</v>
      </c>
      <c r="J12" s="453">
        <f t="shared" si="3"/>
        <v>129931</v>
      </c>
      <c r="K12" s="454"/>
      <c r="L12" s="119"/>
    </row>
    <row r="13" spans="1:12" x14ac:dyDescent="0.25">
      <c r="L13" s="119"/>
    </row>
    <row r="14" spans="1:12" x14ac:dyDescent="0.25">
      <c r="A14" s="439"/>
      <c r="B14" s="455" t="s">
        <v>1838</v>
      </c>
      <c r="C14" s="456" t="s">
        <v>1839</v>
      </c>
      <c r="D14" s="457" t="s">
        <v>1840</v>
      </c>
      <c r="E14" s="455" t="s">
        <v>1841</v>
      </c>
      <c r="F14" s="455"/>
      <c r="G14" s="458" t="s">
        <v>1842</v>
      </c>
      <c r="H14" s="455" t="s">
        <v>1843</v>
      </c>
      <c r="I14" s="459" t="s">
        <v>1844</v>
      </c>
      <c r="J14" s="439" t="s">
        <v>28</v>
      </c>
      <c r="L14" s="119"/>
    </row>
    <row r="15" spans="1:12" ht="26.4" x14ac:dyDescent="0.25">
      <c r="A15" s="440"/>
      <c r="B15" s="460" t="s">
        <v>1845</v>
      </c>
      <c r="C15" s="461" t="s">
        <v>1846</v>
      </c>
      <c r="D15" s="462"/>
      <c r="E15" s="460" t="s">
        <v>1847</v>
      </c>
      <c r="F15" s="460"/>
      <c r="G15" s="463" t="s">
        <v>1829</v>
      </c>
      <c r="H15" s="464" t="s">
        <v>1848</v>
      </c>
      <c r="I15" s="465" t="s">
        <v>1849</v>
      </c>
      <c r="J15" s="440"/>
      <c r="L15" s="119"/>
    </row>
    <row r="16" spans="1:12" x14ac:dyDescent="0.25">
      <c r="A16" s="446" t="s">
        <v>1836</v>
      </c>
      <c r="B16" s="447">
        <v>0</v>
      </c>
      <c r="C16" s="447">
        <v>0</v>
      </c>
      <c r="D16" s="447">
        <v>0</v>
      </c>
      <c r="E16" s="447">
        <v>2226</v>
      </c>
      <c r="F16" s="447"/>
      <c r="G16" s="447">
        <v>773</v>
      </c>
      <c r="H16" s="466">
        <v>23175</v>
      </c>
      <c r="I16" s="466">
        <v>0</v>
      </c>
      <c r="J16" s="447">
        <f>D7+G7+J7+B16+C16+D16+E16+G16+I16+F16+H16</f>
        <v>30869</v>
      </c>
      <c r="K16" s="467"/>
      <c r="L16" s="119"/>
    </row>
    <row r="17" spans="1:12" x14ac:dyDescent="0.25">
      <c r="A17" s="446" t="s">
        <v>1793</v>
      </c>
      <c r="B17" s="447">
        <v>156749</v>
      </c>
      <c r="C17" s="447">
        <v>102815</v>
      </c>
      <c r="D17" s="447">
        <v>0</v>
      </c>
      <c r="E17" s="447">
        <v>210164</v>
      </c>
      <c r="F17" s="447"/>
      <c r="G17" s="447">
        <v>451035</v>
      </c>
      <c r="H17" s="466">
        <v>634</v>
      </c>
      <c r="I17" s="466">
        <v>0</v>
      </c>
      <c r="J17" s="447">
        <f>D8+G8+J8+B17+C17+D17+E17+G17+I17+F17+H17</f>
        <v>13734766</v>
      </c>
      <c r="K17" s="467"/>
      <c r="L17" s="119"/>
    </row>
    <row r="18" spans="1:12" x14ac:dyDescent="0.25">
      <c r="A18" s="446" t="s">
        <v>1837</v>
      </c>
      <c r="B18" s="447">
        <v>0</v>
      </c>
      <c r="C18" s="447">
        <v>0</v>
      </c>
      <c r="D18" s="447">
        <v>1358</v>
      </c>
      <c r="E18" s="447">
        <v>4674</v>
      </c>
      <c r="F18" s="447"/>
      <c r="G18" s="447">
        <v>1540</v>
      </c>
      <c r="H18" s="466">
        <v>1652</v>
      </c>
      <c r="I18" s="466">
        <v>0</v>
      </c>
      <c r="J18" s="447">
        <f>D9+G9+J9+B18+C18+D18+E18+G18+I18+F18+H18</f>
        <v>11879</v>
      </c>
      <c r="K18" s="467"/>
      <c r="L18" s="119"/>
    </row>
    <row r="19" spans="1:12" x14ac:dyDescent="0.25">
      <c r="A19" s="446" t="s">
        <v>1818</v>
      </c>
      <c r="B19" s="447">
        <v>0</v>
      </c>
      <c r="C19" s="447">
        <v>0</v>
      </c>
      <c r="D19" s="447">
        <v>4180</v>
      </c>
      <c r="E19" s="447">
        <v>159</v>
      </c>
      <c r="F19" s="447"/>
      <c r="G19" s="447">
        <v>416</v>
      </c>
      <c r="H19" s="466">
        <v>10</v>
      </c>
      <c r="I19" s="466">
        <v>0</v>
      </c>
      <c r="J19" s="447">
        <f>D10+G10+J10+B19+C19+D19+E19+G19+I19+F19+H19</f>
        <v>6433</v>
      </c>
      <c r="K19" s="467"/>
      <c r="L19" s="119"/>
    </row>
    <row r="20" spans="1:12" ht="26.4" x14ac:dyDescent="0.25">
      <c r="A20" s="450" t="s">
        <v>426</v>
      </c>
      <c r="B20" s="447">
        <v>0</v>
      </c>
      <c r="C20" s="447">
        <v>0</v>
      </c>
      <c r="D20" s="447">
        <v>0</v>
      </c>
      <c r="E20" s="447">
        <v>706</v>
      </c>
      <c r="F20" s="447"/>
      <c r="G20" s="447">
        <v>653</v>
      </c>
      <c r="H20" s="466">
        <v>-180</v>
      </c>
      <c r="I20" s="466">
        <v>0</v>
      </c>
      <c r="J20" s="447">
        <f>D11+G11+J11+B20+C20+D20+E20+G20+I20+F20+H20</f>
        <v>1907</v>
      </c>
      <c r="K20" s="467"/>
      <c r="L20" s="119"/>
    </row>
    <row r="21" spans="1:12" x14ac:dyDescent="0.25">
      <c r="A21" s="468" t="s">
        <v>28</v>
      </c>
      <c r="B21" s="469">
        <f>SUM(B16:B20)</f>
        <v>156749</v>
      </c>
      <c r="C21" s="469">
        <f>SUM(C16:C20)</f>
        <v>102815</v>
      </c>
      <c r="D21" s="469">
        <f>SUM(D16:D20)</f>
        <v>5538</v>
      </c>
      <c r="E21" s="469">
        <f>SUM(E16:E20)</f>
        <v>217929</v>
      </c>
      <c r="F21" s="469"/>
      <c r="G21" s="469">
        <f>SUM(G16:G20)</f>
        <v>454417</v>
      </c>
      <c r="H21" s="469">
        <f>SUM(H16:H20)</f>
        <v>25291</v>
      </c>
      <c r="I21" s="470">
        <f>SUM(I16:I20)</f>
        <v>0</v>
      </c>
      <c r="J21" s="452">
        <f>SUM(J16:J20)</f>
        <v>13785854</v>
      </c>
      <c r="L21" s="119"/>
    </row>
    <row r="22" spans="1:12" x14ac:dyDescent="0.25">
      <c r="L22" s="119"/>
    </row>
    <row r="23" spans="1:12" x14ac:dyDescent="0.25">
      <c r="D23" s="471"/>
      <c r="G23" s="471"/>
      <c r="J23" s="471"/>
      <c r="L23" s="119"/>
    </row>
    <row r="24" spans="1:12" x14ac:dyDescent="0.25">
      <c r="D24" s="471"/>
      <c r="E24" s="471"/>
      <c r="F24" s="471"/>
      <c r="G24" s="471"/>
      <c r="H24" s="471"/>
      <c r="I24" s="471"/>
      <c r="J24" s="471"/>
      <c r="K24" s="471"/>
      <c r="L24" s="119"/>
    </row>
    <row r="25" spans="1:12" x14ac:dyDescent="0.25">
      <c r="F25" s="463"/>
      <c r="L25" s="119"/>
    </row>
    <row r="26" spans="1:12" x14ac:dyDescent="0.25">
      <c r="D26" s="471"/>
      <c r="E26" s="471"/>
      <c r="G26" s="471"/>
      <c r="I26" s="471"/>
      <c r="J26" s="471"/>
      <c r="L26" s="119"/>
    </row>
    <row r="27" spans="1:12" x14ac:dyDescent="0.25">
      <c r="F27" s="471"/>
    </row>
    <row r="28" spans="1:12" x14ac:dyDescent="0.25">
      <c r="F28" s="471"/>
    </row>
    <row r="29" spans="1:12" x14ac:dyDescent="0.25">
      <c r="F29" s="471"/>
    </row>
    <row r="30" spans="1:12" x14ac:dyDescent="0.25">
      <c r="F30" s="471"/>
    </row>
    <row r="31" spans="1:12" s="435" customFormat="1" x14ac:dyDescent="0.25">
      <c r="F31" s="471"/>
      <c r="L31" s="122"/>
    </row>
    <row r="32" spans="1:12" s="435" customFormat="1" x14ac:dyDescent="0.25">
      <c r="F32" s="471"/>
      <c r="L32" s="122"/>
    </row>
    <row r="33" spans="6:12" s="435" customFormat="1" x14ac:dyDescent="0.25">
      <c r="F33" s="471"/>
      <c r="L33" s="122"/>
    </row>
    <row r="34" spans="6:12" s="435" customFormat="1" x14ac:dyDescent="0.25">
      <c r="F34" s="471"/>
      <c r="L34" s="122"/>
    </row>
    <row r="35" spans="6:12" s="435" customFormat="1" x14ac:dyDescent="0.25">
      <c r="F35" s="471"/>
      <c r="L35" s="122"/>
    </row>
    <row r="36" spans="6:12" s="435" customFormat="1" x14ac:dyDescent="0.25">
      <c r="F36" s="471"/>
      <c r="L36" s="122"/>
    </row>
    <row r="37" spans="6:12" s="435" customFormat="1" x14ac:dyDescent="0.25">
      <c r="F37" s="472"/>
      <c r="L37" s="122"/>
    </row>
  </sheetData>
  <mergeCells count="3">
    <mergeCell ref="B5:D5"/>
    <mergeCell ref="E5:G5"/>
    <mergeCell ref="H5:J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view="pageBreakPreview" zoomScale="115" zoomScaleNormal="100" zoomScaleSheetLayoutView="115" workbookViewId="0">
      <selection activeCell="E2" sqref="E2"/>
    </sheetView>
  </sheetViews>
  <sheetFormatPr defaultRowHeight="13.2" x14ac:dyDescent="0.25"/>
  <cols>
    <col min="1" max="1" width="27.44140625" style="435" customWidth="1"/>
    <col min="2" max="2" width="12.6640625" style="435" customWidth="1"/>
    <col min="3" max="4" width="14.6640625" style="435" customWidth="1"/>
    <col min="5" max="5" width="10.109375" style="435" customWidth="1"/>
    <col min="6" max="256" width="9.109375" style="122"/>
    <col min="257" max="257" width="27.44140625" style="122" customWidth="1"/>
    <col min="258" max="258" width="12.6640625" style="122" customWidth="1"/>
    <col min="259" max="260" width="14.6640625" style="122" customWidth="1"/>
    <col min="261" max="261" width="10.109375" style="122" customWidth="1"/>
    <col min="262" max="512" width="9.109375" style="122"/>
    <col min="513" max="513" width="27.44140625" style="122" customWidth="1"/>
    <col min="514" max="514" width="12.6640625" style="122" customWidth="1"/>
    <col min="515" max="516" width="14.6640625" style="122" customWidth="1"/>
    <col min="517" max="517" width="10.109375" style="122" customWidth="1"/>
    <col min="518" max="768" width="9.109375" style="122"/>
    <col min="769" max="769" width="27.44140625" style="122" customWidth="1"/>
    <col min="770" max="770" width="12.6640625" style="122" customWidth="1"/>
    <col min="771" max="772" width="14.6640625" style="122" customWidth="1"/>
    <col min="773" max="773" width="10.109375" style="122" customWidth="1"/>
    <col min="774" max="1024" width="9.109375" style="122"/>
    <col min="1025" max="1025" width="27.44140625" style="122" customWidth="1"/>
    <col min="1026" max="1026" width="12.6640625" style="122" customWidth="1"/>
    <col min="1027" max="1028" width="14.6640625" style="122" customWidth="1"/>
    <col min="1029" max="1029" width="10.109375" style="122" customWidth="1"/>
    <col min="1030" max="1280" width="9.109375" style="122"/>
    <col min="1281" max="1281" width="27.44140625" style="122" customWidth="1"/>
    <col min="1282" max="1282" width="12.6640625" style="122" customWidth="1"/>
    <col min="1283" max="1284" width="14.6640625" style="122" customWidth="1"/>
    <col min="1285" max="1285" width="10.109375" style="122" customWidth="1"/>
    <col min="1286" max="1536" width="9.109375" style="122"/>
    <col min="1537" max="1537" width="27.44140625" style="122" customWidth="1"/>
    <col min="1538" max="1538" width="12.6640625" style="122" customWidth="1"/>
    <col min="1539" max="1540" width="14.6640625" style="122" customWidth="1"/>
    <col min="1541" max="1541" width="10.109375" style="122" customWidth="1"/>
    <col min="1542" max="1792" width="9.109375" style="122"/>
    <col min="1793" max="1793" width="27.44140625" style="122" customWidth="1"/>
    <col min="1794" max="1794" width="12.6640625" style="122" customWidth="1"/>
    <col min="1795" max="1796" width="14.6640625" style="122" customWidth="1"/>
    <col min="1797" max="1797" width="10.109375" style="122" customWidth="1"/>
    <col min="1798" max="2048" width="9.109375" style="122"/>
    <col min="2049" max="2049" width="27.44140625" style="122" customWidth="1"/>
    <col min="2050" max="2050" width="12.6640625" style="122" customWidth="1"/>
    <col min="2051" max="2052" width="14.6640625" style="122" customWidth="1"/>
    <col min="2053" max="2053" width="10.109375" style="122" customWidth="1"/>
    <col min="2054" max="2304" width="9.109375" style="122"/>
    <col min="2305" max="2305" width="27.44140625" style="122" customWidth="1"/>
    <col min="2306" max="2306" width="12.6640625" style="122" customWidth="1"/>
    <col min="2307" max="2308" width="14.6640625" style="122" customWidth="1"/>
    <col min="2309" max="2309" width="10.109375" style="122" customWidth="1"/>
    <col min="2310" max="2560" width="9.109375" style="122"/>
    <col min="2561" max="2561" width="27.44140625" style="122" customWidth="1"/>
    <col min="2562" max="2562" width="12.6640625" style="122" customWidth="1"/>
    <col min="2563" max="2564" width="14.6640625" style="122" customWidth="1"/>
    <col min="2565" max="2565" width="10.109375" style="122" customWidth="1"/>
    <col min="2566" max="2816" width="9.109375" style="122"/>
    <col min="2817" max="2817" width="27.44140625" style="122" customWidth="1"/>
    <col min="2818" max="2818" width="12.6640625" style="122" customWidth="1"/>
    <col min="2819" max="2820" width="14.6640625" style="122" customWidth="1"/>
    <col min="2821" max="2821" width="10.109375" style="122" customWidth="1"/>
    <col min="2822" max="3072" width="9.109375" style="122"/>
    <col min="3073" max="3073" width="27.44140625" style="122" customWidth="1"/>
    <col min="3074" max="3074" width="12.6640625" style="122" customWidth="1"/>
    <col min="3075" max="3076" width="14.6640625" style="122" customWidth="1"/>
    <col min="3077" max="3077" width="10.109375" style="122" customWidth="1"/>
    <col min="3078" max="3328" width="9.109375" style="122"/>
    <col min="3329" max="3329" width="27.44140625" style="122" customWidth="1"/>
    <col min="3330" max="3330" width="12.6640625" style="122" customWidth="1"/>
    <col min="3331" max="3332" width="14.6640625" style="122" customWidth="1"/>
    <col min="3333" max="3333" width="10.109375" style="122" customWidth="1"/>
    <col min="3334" max="3584" width="9.109375" style="122"/>
    <col min="3585" max="3585" width="27.44140625" style="122" customWidth="1"/>
    <col min="3586" max="3586" width="12.6640625" style="122" customWidth="1"/>
    <col min="3587" max="3588" width="14.6640625" style="122" customWidth="1"/>
    <col min="3589" max="3589" width="10.109375" style="122" customWidth="1"/>
    <col min="3590" max="3840" width="9.109375" style="122"/>
    <col min="3841" max="3841" width="27.44140625" style="122" customWidth="1"/>
    <col min="3842" max="3842" width="12.6640625" style="122" customWidth="1"/>
    <col min="3843" max="3844" width="14.6640625" style="122" customWidth="1"/>
    <col min="3845" max="3845" width="10.109375" style="122" customWidth="1"/>
    <col min="3846" max="4096" width="9.109375" style="122"/>
    <col min="4097" max="4097" width="27.44140625" style="122" customWidth="1"/>
    <col min="4098" max="4098" width="12.6640625" style="122" customWidth="1"/>
    <col min="4099" max="4100" width="14.6640625" style="122" customWidth="1"/>
    <col min="4101" max="4101" width="10.109375" style="122" customWidth="1"/>
    <col min="4102" max="4352" width="9.109375" style="122"/>
    <col min="4353" max="4353" width="27.44140625" style="122" customWidth="1"/>
    <col min="4354" max="4354" width="12.6640625" style="122" customWidth="1"/>
    <col min="4355" max="4356" width="14.6640625" style="122" customWidth="1"/>
    <col min="4357" max="4357" width="10.109375" style="122" customWidth="1"/>
    <col min="4358" max="4608" width="9.109375" style="122"/>
    <col min="4609" max="4609" width="27.44140625" style="122" customWidth="1"/>
    <col min="4610" max="4610" width="12.6640625" style="122" customWidth="1"/>
    <col min="4611" max="4612" width="14.6640625" style="122" customWidth="1"/>
    <col min="4613" max="4613" width="10.109375" style="122" customWidth="1"/>
    <col min="4614" max="4864" width="9.109375" style="122"/>
    <col min="4865" max="4865" width="27.44140625" style="122" customWidth="1"/>
    <col min="4866" max="4866" width="12.6640625" style="122" customWidth="1"/>
    <col min="4867" max="4868" width="14.6640625" style="122" customWidth="1"/>
    <col min="4869" max="4869" width="10.109375" style="122" customWidth="1"/>
    <col min="4870" max="5120" width="9.109375" style="122"/>
    <col min="5121" max="5121" width="27.44140625" style="122" customWidth="1"/>
    <col min="5122" max="5122" width="12.6640625" style="122" customWidth="1"/>
    <col min="5123" max="5124" width="14.6640625" style="122" customWidth="1"/>
    <col min="5125" max="5125" width="10.109375" style="122" customWidth="1"/>
    <col min="5126" max="5376" width="9.109375" style="122"/>
    <col min="5377" max="5377" width="27.44140625" style="122" customWidth="1"/>
    <col min="5378" max="5378" width="12.6640625" style="122" customWidth="1"/>
    <col min="5379" max="5380" width="14.6640625" style="122" customWidth="1"/>
    <col min="5381" max="5381" width="10.109375" style="122" customWidth="1"/>
    <col min="5382" max="5632" width="9.109375" style="122"/>
    <col min="5633" max="5633" width="27.44140625" style="122" customWidth="1"/>
    <col min="5634" max="5634" width="12.6640625" style="122" customWidth="1"/>
    <col min="5635" max="5636" width="14.6640625" style="122" customWidth="1"/>
    <col min="5637" max="5637" width="10.109375" style="122" customWidth="1"/>
    <col min="5638" max="5888" width="9.109375" style="122"/>
    <col min="5889" max="5889" width="27.44140625" style="122" customWidth="1"/>
    <col min="5890" max="5890" width="12.6640625" style="122" customWidth="1"/>
    <col min="5891" max="5892" width="14.6640625" style="122" customWidth="1"/>
    <col min="5893" max="5893" width="10.109375" style="122" customWidth="1"/>
    <col min="5894" max="6144" width="9.109375" style="122"/>
    <col min="6145" max="6145" width="27.44140625" style="122" customWidth="1"/>
    <col min="6146" max="6146" width="12.6640625" style="122" customWidth="1"/>
    <col min="6147" max="6148" width="14.6640625" style="122" customWidth="1"/>
    <col min="6149" max="6149" width="10.109375" style="122" customWidth="1"/>
    <col min="6150" max="6400" width="9.109375" style="122"/>
    <col min="6401" max="6401" width="27.44140625" style="122" customWidth="1"/>
    <col min="6402" max="6402" width="12.6640625" style="122" customWidth="1"/>
    <col min="6403" max="6404" width="14.6640625" style="122" customWidth="1"/>
    <col min="6405" max="6405" width="10.109375" style="122" customWidth="1"/>
    <col min="6406" max="6656" width="9.109375" style="122"/>
    <col min="6657" max="6657" width="27.44140625" style="122" customWidth="1"/>
    <col min="6658" max="6658" width="12.6640625" style="122" customWidth="1"/>
    <col min="6659" max="6660" width="14.6640625" style="122" customWidth="1"/>
    <col min="6661" max="6661" width="10.109375" style="122" customWidth="1"/>
    <col min="6662" max="6912" width="9.109375" style="122"/>
    <col min="6913" max="6913" width="27.44140625" style="122" customWidth="1"/>
    <col min="6914" max="6914" width="12.6640625" style="122" customWidth="1"/>
    <col min="6915" max="6916" width="14.6640625" style="122" customWidth="1"/>
    <col min="6917" max="6917" width="10.109375" style="122" customWidth="1"/>
    <col min="6918" max="7168" width="9.109375" style="122"/>
    <col min="7169" max="7169" width="27.44140625" style="122" customWidth="1"/>
    <col min="7170" max="7170" width="12.6640625" style="122" customWidth="1"/>
    <col min="7171" max="7172" width="14.6640625" style="122" customWidth="1"/>
    <col min="7173" max="7173" width="10.109375" style="122" customWidth="1"/>
    <col min="7174" max="7424" width="9.109375" style="122"/>
    <col min="7425" max="7425" width="27.44140625" style="122" customWidth="1"/>
    <col min="7426" max="7426" width="12.6640625" style="122" customWidth="1"/>
    <col min="7427" max="7428" width="14.6640625" style="122" customWidth="1"/>
    <col min="7429" max="7429" width="10.109375" style="122" customWidth="1"/>
    <col min="7430" max="7680" width="9.109375" style="122"/>
    <col min="7681" max="7681" width="27.44140625" style="122" customWidth="1"/>
    <col min="7682" max="7682" width="12.6640625" style="122" customWidth="1"/>
    <col min="7683" max="7684" width="14.6640625" style="122" customWidth="1"/>
    <col min="7685" max="7685" width="10.109375" style="122" customWidth="1"/>
    <col min="7686" max="7936" width="9.109375" style="122"/>
    <col min="7937" max="7937" width="27.44140625" style="122" customWidth="1"/>
    <col min="7938" max="7938" width="12.6640625" style="122" customWidth="1"/>
    <col min="7939" max="7940" width="14.6640625" style="122" customWidth="1"/>
    <col min="7941" max="7941" width="10.109375" style="122" customWidth="1"/>
    <col min="7942" max="8192" width="9.109375" style="122"/>
    <col min="8193" max="8193" width="27.44140625" style="122" customWidth="1"/>
    <col min="8194" max="8194" width="12.6640625" style="122" customWidth="1"/>
    <col min="8195" max="8196" width="14.6640625" style="122" customWidth="1"/>
    <col min="8197" max="8197" width="10.109375" style="122" customWidth="1"/>
    <col min="8198" max="8448" width="9.109375" style="122"/>
    <col min="8449" max="8449" width="27.44140625" style="122" customWidth="1"/>
    <col min="8450" max="8450" width="12.6640625" style="122" customWidth="1"/>
    <col min="8451" max="8452" width="14.6640625" style="122" customWidth="1"/>
    <col min="8453" max="8453" width="10.109375" style="122" customWidth="1"/>
    <col min="8454" max="8704" width="9.109375" style="122"/>
    <col min="8705" max="8705" width="27.44140625" style="122" customWidth="1"/>
    <col min="8706" max="8706" width="12.6640625" style="122" customWidth="1"/>
    <col min="8707" max="8708" width="14.6640625" style="122" customWidth="1"/>
    <col min="8709" max="8709" width="10.109375" style="122" customWidth="1"/>
    <col min="8710" max="8960" width="9.109375" style="122"/>
    <col min="8961" max="8961" width="27.44140625" style="122" customWidth="1"/>
    <col min="8962" max="8962" width="12.6640625" style="122" customWidth="1"/>
    <col min="8963" max="8964" width="14.6640625" style="122" customWidth="1"/>
    <col min="8965" max="8965" width="10.109375" style="122" customWidth="1"/>
    <col min="8966" max="9216" width="9.109375" style="122"/>
    <col min="9217" max="9217" width="27.44140625" style="122" customWidth="1"/>
    <col min="9218" max="9218" width="12.6640625" style="122" customWidth="1"/>
    <col min="9219" max="9220" width="14.6640625" style="122" customWidth="1"/>
    <col min="9221" max="9221" width="10.109375" style="122" customWidth="1"/>
    <col min="9222" max="9472" width="9.109375" style="122"/>
    <col min="9473" max="9473" width="27.44140625" style="122" customWidth="1"/>
    <col min="9474" max="9474" width="12.6640625" style="122" customWidth="1"/>
    <col min="9475" max="9476" width="14.6640625" style="122" customWidth="1"/>
    <col min="9477" max="9477" width="10.109375" style="122" customWidth="1"/>
    <col min="9478" max="9728" width="9.109375" style="122"/>
    <col min="9729" max="9729" width="27.44140625" style="122" customWidth="1"/>
    <col min="9730" max="9730" width="12.6640625" style="122" customWidth="1"/>
    <col min="9731" max="9732" width="14.6640625" style="122" customWidth="1"/>
    <col min="9733" max="9733" width="10.109375" style="122" customWidth="1"/>
    <col min="9734" max="9984" width="9.109375" style="122"/>
    <col min="9985" max="9985" width="27.44140625" style="122" customWidth="1"/>
    <col min="9986" max="9986" width="12.6640625" style="122" customWidth="1"/>
    <col min="9987" max="9988" width="14.6640625" style="122" customWidth="1"/>
    <col min="9989" max="9989" width="10.109375" style="122" customWidth="1"/>
    <col min="9990" max="10240" width="9.109375" style="122"/>
    <col min="10241" max="10241" width="27.44140625" style="122" customWidth="1"/>
    <col min="10242" max="10242" width="12.6640625" style="122" customWidth="1"/>
    <col min="10243" max="10244" width="14.6640625" style="122" customWidth="1"/>
    <col min="10245" max="10245" width="10.109375" style="122" customWidth="1"/>
    <col min="10246" max="10496" width="9.109375" style="122"/>
    <col min="10497" max="10497" width="27.44140625" style="122" customWidth="1"/>
    <col min="10498" max="10498" width="12.6640625" style="122" customWidth="1"/>
    <col min="10499" max="10500" width="14.6640625" style="122" customWidth="1"/>
    <col min="10501" max="10501" width="10.109375" style="122" customWidth="1"/>
    <col min="10502" max="10752" width="9.109375" style="122"/>
    <col min="10753" max="10753" width="27.44140625" style="122" customWidth="1"/>
    <col min="10754" max="10754" width="12.6640625" style="122" customWidth="1"/>
    <col min="10755" max="10756" width="14.6640625" style="122" customWidth="1"/>
    <col min="10757" max="10757" width="10.109375" style="122" customWidth="1"/>
    <col min="10758" max="11008" width="9.109375" style="122"/>
    <col min="11009" max="11009" width="27.44140625" style="122" customWidth="1"/>
    <col min="11010" max="11010" width="12.6640625" style="122" customWidth="1"/>
    <col min="11011" max="11012" width="14.6640625" style="122" customWidth="1"/>
    <col min="11013" max="11013" width="10.109375" style="122" customWidth="1"/>
    <col min="11014" max="11264" width="9.109375" style="122"/>
    <col min="11265" max="11265" width="27.44140625" style="122" customWidth="1"/>
    <col min="11266" max="11266" width="12.6640625" style="122" customWidth="1"/>
    <col min="11267" max="11268" width="14.6640625" style="122" customWidth="1"/>
    <col min="11269" max="11269" width="10.109375" style="122" customWidth="1"/>
    <col min="11270" max="11520" width="9.109375" style="122"/>
    <col min="11521" max="11521" width="27.44140625" style="122" customWidth="1"/>
    <col min="11522" max="11522" width="12.6640625" style="122" customWidth="1"/>
    <col min="11523" max="11524" width="14.6640625" style="122" customWidth="1"/>
    <col min="11525" max="11525" width="10.109375" style="122" customWidth="1"/>
    <col min="11526" max="11776" width="9.109375" style="122"/>
    <col min="11777" max="11777" width="27.44140625" style="122" customWidth="1"/>
    <col min="11778" max="11778" width="12.6640625" style="122" customWidth="1"/>
    <col min="11779" max="11780" width="14.6640625" style="122" customWidth="1"/>
    <col min="11781" max="11781" width="10.109375" style="122" customWidth="1"/>
    <col min="11782" max="12032" width="9.109375" style="122"/>
    <col min="12033" max="12033" width="27.44140625" style="122" customWidth="1"/>
    <col min="12034" max="12034" width="12.6640625" style="122" customWidth="1"/>
    <col min="12035" max="12036" width="14.6640625" style="122" customWidth="1"/>
    <col min="12037" max="12037" width="10.109375" style="122" customWidth="1"/>
    <col min="12038" max="12288" width="9.109375" style="122"/>
    <col min="12289" max="12289" width="27.44140625" style="122" customWidth="1"/>
    <col min="12290" max="12290" width="12.6640625" style="122" customWidth="1"/>
    <col min="12291" max="12292" width="14.6640625" style="122" customWidth="1"/>
    <col min="12293" max="12293" width="10.109375" style="122" customWidth="1"/>
    <col min="12294" max="12544" width="9.109375" style="122"/>
    <col min="12545" max="12545" width="27.44140625" style="122" customWidth="1"/>
    <col min="12546" max="12546" width="12.6640625" style="122" customWidth="1"/>
    <col min="12547" max="12548" width="14.6640625" style="122" customWidth="1"/>
    <col min="12549" max="12549" width="10.109375" style="122" customWidth="1"/>
    <col min="12550" max="12800" width="9.109375" style="122"/>
    <col min="12801" max="12801" width="27.44140625" style="122" customWidth="1"/>
    <col min="12802" max="12802" width="12.6640625" style="122" customWidth="1"/>
    <col min="12803" max="12804" width="14.6640625" style="122" customWidth="1"/>
    <col min="12805" max="12805" width="10.109375" style="122" customWidth="1"/>
    <col min="12806" max="13056" width="9.109375" style="122"/>
    <col min="13057" max="13057" width="27.44140625" style="122" customWidth="1"/>
    <col min="13058" max="13058" width="12.6640625" style="122" customWidth="1"/>
    <col min="13059" max="13060" width="14.6640625" style="122" customWidth="1"/>
    <col min="13061" max="13061" width="10.109375" style="122" customWidth="1"/>
    <col min="13062" max="13312" width="9.109375" style="122"/>
    <col min="13313" max="13313" width="27.44140625" style="122" customWidth="1"/>
    <col min="13314" max="13314" width="12.6640625" style="122" customWidth="1"/>
    <col min="13315" max="13316" width="14.6640625" style="122" customWidth="1"/>
    <col min="13317" max="13317" width="10.109375" style="122" customWidth="1"/>
    <col min="13318" max="13568" width="9.109375" style="122"/>
    <col min="13569" max="13569" width="27.44140625" style="122" customWidth="1"/>
    <col min="13570" max="13570" width="12.6640625" style="122" customWidth="1"/>
    <col min="13571" max="13572" width="14.6640625" style="122" customWidth="1"/>
    <col min="13573" max="13573" width="10.109375" style="122" customWidth="1"/>
    <col min="13574" max="13824" width="9.109375" style="122"/>
    <col min="13825" max="13825" width="27.44140625" style="122" customWidth="1"/>
    <col min="13826" max="13826" width="12.6640625" style="122" customWidth="1"/>
    <col min="13827" max="13828" width="14.6640625" style="122" customWidth="1"/>
    <col min="13829" max="13829" width="10.109375" style="122" customWidth="1"/>
    <col min="13830" max="14080" width="9.109375" style="122"/>
    <col min="14081" max="14081" width="27.44140625" style="122" customWidth="1"/>
    <col min="14082" max="14082" width="12.6640625" style="122" customWidth="1"/>
    <col min="14083" max="14084" width="14.6640625" style="122" customWidth="1"/>
    <col min="14085" max="14085" width="10.109375" style="122" customWidth="1"/>
    <col min="14086" max="14336" width="9.109375" style="122"/>
    <col min="14337" max="14337" width="27.44140625" style="122" customWidth="1"/>
    <col min="14338" max="14338" width="12.6640625" style="122" customWidth="1"/>
    <col min="14339" max="14340" width="14.6640625" style="122" customWidth="1"/>
    <col min="14341" max="14341" width="10.109375" style="122" customWidth="1"/>
    <col min="14342" max="14592" width="9.109375" style="122"/>
    <col min="14593" max="14593" width="27.44140625" style="122" customWidth="1"/>
    <col min="14594" max="14594" width="12.6640625" style="122" customWidth="1"/>
    <col min="14595" max="14596" width="14.6640625" style="122" customWidth="1"/>
    <col min="14597" max="14597" width="10.109375" style="122" customWidth="1"/>
    <col min="14598" max="14848" width="9.109375" style="122"/>
    <col min="14849" max="14849" width="27.44140625" style="122" customWidth="1"/>
    <col min="14850" max="14850" width="12.6640625" style="122" customWidth="1"/>
    <col min="14851" max="14852" width="14.6640625" style="122" customWidth="1"/>
    <col min="14853" max="14853" width="10.109375" style="122" customWidth="1"/>
    <col min="14854" max="15104" width="9.109375" style="122"/>
    <col min="15105" max="15105" width="27.44140625" style="122" customWidth="1"/>
    <col min="15106" max="15106" width="12.6640625" style="122" customWidth="1"/>
    <col min="15107" max="15108" width="14.6640625" style="122" customWidth="1"/>
    <col min="15109" max="15109" width="10.109375" style="122" customWidth="1"/>
    <col min="15110" max="15360" width="9.109375" style="122"/>
    <col min="15361" max="15361" width="27.44140625" style="122" customWidth="1"/>
    <col min="15362" max="15362" width="12.6640625" style="122" customWidth="1"/>
    <col min="15363" max="15364" width="14.6640625" style="122" customWidth="1"/>
    <col min="15365" max="15365" width="10.109375" style="122" customWidth="1"/>
    <col min="15366" max="15616" width="9.109375" style="122"/>
    <col min="15617" max="15617" width="27.44140625" style="122" customWidth="1"/>
    <col min="15618" max="15618" width="12.6640625" style="122" customWidth="1"/>
    <col min="15619" max="15620" width="14.6640625" style="122" customWidth="1"/>
    <col min="15621" max="15621" width="10.109375" style="122" customWidth="1"/>
    <col min="15622" max="15872" width="9.109375" style="122"/>
    <col min="15873" max="15873" width="27.44140625" style="122" customWidth="1"/>
    <col min="15874" max="15874" width="12.6640625" style="122" customWidth="1"/>
    <col min="15875" max="15876" width="14.6640625" style="122" customWidth="1"/>
    <col min="15877" max="15877" width="10.109375" style="122" customWidth="1"/>
    <col min="15878" max="16128" width="9.109375" style="122"/>
    <col min="16129" max="16129" width="27.44140625" style="122" customWidth="1"/>
    <col min="16130" max="16130" width="12.6640625" style="122" customWidth="1"/>
    <col min="16131" max="16132" width="14.6640625" style="122" customWidth="1"/>
    <col min="16133" max="16133" width="10.109375" style="122" customWidth="1"/>
    <col min="16134" max="16384" width="9.109375" style="122"/>
  </cols>
  <sheetData>
    <row r="1" spans="1:5" ht="13.8" x14ac:dyDescent="0.25">
      <c r="D1" s="473"/>
      <c r="E1" s="321" t="s">
        <v>1936</v>
      </c>
    </row>
    <row r="2" spans="1:5" x14ac:dyDescent="0.25">
      <c r="D2" s="473"/>
      <c r="E2" s="436"/>
    </row>
    <row r="3" spans="1:5" x14ac:dyDescent="0.25">
      <c r="C3" s="437" t="s">
        <v>1861</v>
      </c>
    </row>
    <row r="4" spans="1:5" x14ac:dyDescent="0.25">
      <c r="C4" s="437" t="s">
        <v>1850</v>
      </c>
    </row>
    <row r="6" spans="1:5" x14ac:dyDescent="0.25">
      <c r="E6" s="438" t="s">
        <v>29</v>
      </c>
    </row>
    <row r="7" spans="1:5" x14ac:dyDescent="0.25">
      <c r="A7" s="474" t="s">
        <v>1851</v>
      </c>
      <c r="B7" s="475" t="s">
        <v>1852</v>
      </c>
      <c r="C7" s="476" t="s">
        <v>1853</v>
      </c>
      <c r="D7" s="476" t="s">
        <v>1854</v>
      </c>
      <c r="E7" s="475" t="s">
        <v>28</v>
      </c>
    </row>
    <row r="8" spans="1:5" ht="26.4" x14ac:dyDescent="0.25">
      <c r="A8" s="477"/>
      <c r="B8" s="478"/>
      <c r="C8" s="479"/>
      <c r="D8" s="479" t="s">
        <v>1849</v>
      </c>
      <c r="E8" s="460"/>
    </row>
    <row r="9" spans="1:5" x14ac:dyDescent="0.25">
      <c r="A9" s="446" t="s">
        <v>1836</v>
      </c>
      <c r="B9" s="447">
        <v>-5610</v>
      </c>
      <c r="C9" s="447">
        <v>7635</v>
      </c>
      <c r="D9" s="447">
        <v>28844</v>
      </c>
      <c r="E9" s="447">
        <f t="shared" ref="E9:E13" si="0">SUM(B9:D9)</f>
        <v>30869</v>
      </c>
    </row>
    <row r="10" spans="1:5" x14ac:dyDescent="0.25">
      <c r="A10" s="446" t="s">
        <v>1793</v>
      </c>
      <c r="B10" s="447">
        <v>13151289</v>
      </c>
      <c r="C10" s="447">
        <v>333155</v>
      </c>
      <c r="D10" s="447">
        <v>250322</v>
      </c>
      <c r="E10" s="447">
        <f t="shared" si="0"/>
        <v>13734766</v>
      </c>
    </row>
    <row r="11" spans="1:5" x14ac:dyDescent="0.25">
      <c r="A11" s="446" t="s">
        <v>1837</v>
      </c>
      <c r="B11" s="447">
        <v>-9754</v>
      </c>
      <c r="C11" s="447">
        <v>8278</v>
      </c>
      <c r="D11" s="447">
        <v>13355</v>
      </c>
      <c r="E11" s="447">
        <f t="shared" si="0"/>
        <v>11879</v>
      </c>
    </row>
    <row r="12" spans="1:5" x14ac:dyDescent="0.25">
      <c r="A12" s="446" t="s">
        <v>1818</v>
      </c>
      <c r="B12" s="447">
        <v>4176</v>
      </c>
      <c r="C12" s="447">
        <v>916</v>
      </c>
      <c r="D12" s="447">
        <v>1341</v>
      </c>
      <c r="E12" s="447">
        <f t="shared" si="0"/>
        <v>6433</v>
      </c>
    </row>
    <row r="13" spans="1:5" ht="26.4" x14ac:dyDescent="0.25">
      <c r="A13" s="450" t="s">
        <v>426</v>
      </c>
      <c r="B13" s="447">
        <v>-19832</v>
      </c>
      <c r="C13" s="447">
        <v>746</v>
      </c>
      <c r="D13" s="447">
        <v>20993</v>
      </c>
      <c r="E13" s="447">
        <f t="shared" si="0"/>
        <v>1907</v>
      </c>
    </row>
    <row r="14" spans="1:5" x14ac:dyDescent="0.25">
      <c r="A14" s="468" t="s">
        <v>28</v>
      </c>
      <c r="B14" s="469">
        <f>SUM(B9:B13)</f>
        <v>13120269</v>
      </c>
      <c r="C14" s="469">
        <f>SUM(C9:C13)</f>
        <v>350730</v>
      </c>
      <c r="D14" s="469">
        <f>SUM(D9:D13)</f>
        <v>314855</v>
      </c>
      <c r="E14" s="469">
        <f>SUM(E9:E13)</f>
        <v>13785854</v>
      </c>
    </row>
    <row r="16" spans="1:5" x14ac:dyDescent="0.25">
      <c r="B16" s="471"/>
      <c r="C16" s="471"/>
      <c r="D16" s="471"/>
      <c r="E16" s="47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6"/>
  <sheetViews>
    <sheetView view="pageBreakPreview" zoomScale="85" zoomScaleNormal="100" zoomScaleSheetLayoutView="85" workbookViewId="0">
      <selection activeCell="D2" sqref="D2"/>
    </sheetView>
  </sheetViews>
  <sheetFormatPr defaultRowHeight="15.6" x14ac:dyDescent="0.3"/>
  <cols>
    <col min="1" max="1" width="124" style="491" customWidth="1"/>
    <col min="2" max="2" width="16.5546875" style="491" customWidth="1"/>
    <col min="3" max="3" width="18.44140625" style="491" customWidth="1"/>
    <col min="4" max="4" width="17.88671875" style="491" customWidth="1"/>
    <col min="5" max="5" width="9.109375" style="493"/>
    <col min="6" max="6" width="13.88671875" style="370" bestFit="1" customWidth="1"/>
    <col min="7" max="255" width="9.109375" style="370"/>
    <col min="256" max="256" width="77.6640625" style="370" customWidth="1"/>
    <col min="257" max="257" width="16.6640625" style="370" bestFit="1" customWidth="1"/>
    <col min="258" max="258" width="16.5546875" style="370" customWidth="1"/>
    <col min="259" max="259" width="18.44140625" style="370" customWidth="1"/>
    <col min="260" max="260" width="17.88671875" style="370" customWidth="1"/>
    <col min="261" max="261" width="9.109375" style="370"/>
    <col min="262" max="262" width="13.88671875" style="370" bestFit="1" customWidth="1"/>
    <col min="263" max="511" width="9.109375" style="370"/>
    <col min="512" max="512" width="77.6640625" style="370" customWidth="1"/>
    <col min="513" max="513" width="16.6640625" style="370" bestFit="1" customWidth="1"/>
    <col min="514" max="514" width="16.5546875" style="370" customWidth="1"/>
    <col min="515" max="515" width="18.44140625" style="370" customWidth="1"/>
    <col min="516" max="516" width="17.88671875" style="370" customWidth="1"/>
    <col min="517" max="517" width="9.109375" style="370"/>
    <col min="518" max="518" width="13.88671875" style="370" bestFit="1" customWidth="1"/>
    <col min="519" max="767" width="9.109375" style="370"/>
    <col min="768" max="768" width="77.6640625" style="370" customWidth="1"/>
    <col min="769" max="769" width="16.6640625" style="370" bestFit="1" customWidth="1"/>
    <col min="770" max="770" width="16.5546875" style="370" customWidth="1"/>
    <col min="771" max="771" width="18.44140625" style="370" customWidth="1"/>
    <col min="772" max="772" width="17.88671875" style="370" customWidth="1"/>
    <col min="773" max="773" width="9.109375" style="370"/>
    <col min="774" max="774" width="13.88671875" style="370" bestFit="1" customWidth="1"/>
    <col min="775" max="1023" width="9.109375" style="370"/>
    <col min="1024" max="1024" width="77.6640625" style="370" customWidth="1"/>
    <col min="1025" max="1025" width="16.6640625" style="370" bestFit="1" customWidth="1"/>
    <col min="1026" max="1026" width="16.5546875" style="370" customWidth="1"/>
    <col min="1027" max="1027" width="18.44140625" style="370" customWidth="1"/>
    <col min="1028" max="1028" width="17.88671875" style="370" customWidth="1"/>
    <col min="1029" max="1029" width="9.109375" style="370"/>
    <col min="1030" max="1030" width="13.88671875" style="370" bestFit="1" customWidth="1"/>
    <col min="1031" max="1279" width="9.109375" style="370"/>
    <col min="1280" max="1280" width="77.6640625" style="370" customWidth="1"/>
    <col min="1281" max="1281" width="16.6640625" style="370" bestFit="1" customWidth="1"/>
    <col min="1282" max="1282" width="16.5546875" style="370" customWidth="1"/>
    <col min="1283" max="1283" width="18.44140625" style="370" customWidth="1"/>
    <col min="1284" max="1284" width="17.88671875" style="370" customWidth="1"/>
    <col min="1285" max="1285" width="9.109375" style="370"/>
    <col min="1286" max="1286" width="13.88671875" style="370" bestFit="1" customWidth="1"/>
    <col min="1287" max="1535" width="9.109375" style="370"/>
    <col min="1536" max="1536" width="77.6640625" style="370" customWidth="1"/>
    <col min="1537" max="1537" width="16.6640625" style="370" bestFit="1" customWidth="1"/>
    <col min="1538" max="1538" width="16.5546875" style="370" customWidth="1"/>
    <col min="1539" max="1539" width="18.44140625" style="370" customWidth="1"/>
    <col min="1540" max="1540" width="17.88671875" style="370" customWidth="1"/>
    <col min="1541" max="1541" width="9.109375" style="370"/>
    <col min="1542" max="1542" width="13.88671875" style="370" bestFit="1" customWidth="1"/>
    <col min="1543" max="1791" width="9.109375" style="370"/>
    <col min="1792" max="1792" width="77.6640625" style="370" customWidth="1"/>
    <col min="1793" max="1793" width="16.6640625" style="370" bestFit="1" customWidth="1"/>
    <col min="1794" max="1794" width="16.5546875" style="370" customWidth="1"/>
    <col min="1795" max="1795" width="18.44140625" style="370" customWidth="1"/>
    <col min="1796" max="1796" width="17.88671875" style="370" customWidth="1"/>
    <col min="1797" max="1797" width="9.109375" style="370"/>
    <col min="1798" max="1798" width="13.88671875" style="370" bestFit="1" customWidth="1"/>
    <col min="1799" max="2047" width="9.109375" style="370"/>
    <col min="2048" max="2048" width="77.6640625" style="370" customWidth="1"/>
    <col min="2049" max="2049" width="16.6640625" style="370" bestFit="1" customWidth="1"/>
    <col min="2050" max="2050" width="16.5546875" style="370" customWidth="1"/>
    <col min="2051" max="2051" width="18.44140625" style="370" customWidth="1"/>
    <col min="2052" max="2052" width="17.88671875" style="370" customWidth="1"/>
    <col min="2053" max="2053" width="9.109375" style="370"/>
    <col min="2054" max="2054" width="13.88671875" style="370" bestFit="1" customWidth="1"/>
    <col min="2055" max="2303" width="9.109375" style="370"/>
    <col min="2304" max="2304" width="77.6640625" style="370" customWidth="1"/>
    <col min="2305" max="2305" width="16.6640625" style="370" bestFit="1" customWidth="1"/>
    <col min="2306" max="2306" width="16.5546875" style="370" customWidth="1"/>
    <col min="2307" max="2307" width="18.44140625" style="370" customWidth="1"/>
    <col min="2308" max="2308" width="17.88671875" style="370" customWidth="1"/>
    <col min="2309" max="2309" width="9.109375" style="370"/>
    <col min="2310" max="2310" width="13.88671875" style="370" bestFit="1" customWidth="1"/>
    <col min="2311" max="2559" width="9.109375" style="370"/>
    <col min="2560" max="2560" width="77.6640625" style="370" customWidth="1"/>
    <col min="2561" max="2561" width="16.6640625" style="370" bestFit="1" customWidth="1"/>
    <col min="2562" max="2562" width="16.5546875" style="370" customWidth="1"/>
    <col min="2563" max="2563" width="18.44140625" style="370" customWidth="1"/>
    <col min="2564" max="2564" width="17.88671875" style="370" customWidth="1"/>
    <col min="2565" max="2565" width="9.109375" style="370"/>
    <col min="2566" max="2566" width="13.88671875" style="370" bestFit="1" customWidth="1"/>
    <col min="2567" max="2815" width="9.109375" style="370"/>
    <col min="2816" max="2816" width="77.6640625" style="370" customWidth="1"/>
    <col min="2817" max="2817" width="16.6640625" style="370" bestFit="1" customWidth="1"/>
    <col min="2818" max="2818" width="16.5546875" style="370" customWidth="1"/>
    <col min="2819" max="2819" width="18.44140625" style="370" customWidth="1"/>
    <col min="2820" max="2820" width="17.88671875" style="370" customWidth="1"/>
    <col min="2821" max="2821" width="9.109375" style="370"/>
    <col min="2822" max="2822" width="13.88671875" style="370" bestFit="1" customWidth="1"/>
    <col min="2823" max="3071" width="9.109375" style="370"/>
    <col min="3072" max="3072" width="77.6640625" style="370" customWidth="1"/>
    <col min="3073" max="3073" width="16.6640625" style="370" bestFit="1" customWidth="1"/>
    <col min="3074" max="3074" width="16.5546875" style="370" customWidth="1"/>
    <col min="3075" max="3075" width="18.44140625" style="370" customWidth="1"/>
    <col min="3076" max="3076" width="17.88671875" style="370" customWidth="1"/>
    <col min="3077" max="3077" width="9.109375" style="370"/>
    <col min="3078" max="3078" width="13.88671875" style="370" bestFit="1" customWidth="1"/>
    <col min="3079" max="3327" width="9.109375" style="370"/>
    <col min="3328" max="3328" width="77.6640625" style="370" customWidth="1"/>
    <col min="3329" max="3329" width="16.6640625" style="370" bestFit="1" customWidth="1"/>
    <col min="3330" max="3330" width="16.5546875" style="370" customWidth="1"/>
    <col min="3331" max="3331" width="18.44140625" style="370" customWidth="1"/>
    <col min="3332" max="3332" width="17.88671875" style="370" customWidth="1"/>
    <col min="3333" max="3333" width="9.109375" style="370"/>
    <col min="3334" max="3334" width="13.88671875" style="370" bestFit="1" customWidth="1"/>
    <col min="3335" max="3583" width="9.109375" style="370"/>
    <col min="3584" max="3584" width="77.6640625" style="370" customWidth="1"/>
    <col min="3585" max="3585" width="16.6640625" style="370" bestFit="1" customWidth="1"/>
    <col min="3586" max="3586" width="16.5546875" style="370" customWidth="1"/>
    <col min="3587" max="3587" width="18.44140625" style="370" customWidth="1"/>
    <col min="3588" max="3588" width="17.88671875" style="370" customWidth="1"/>
    <col min="3589" max="3589" width="9.109375" style="370"/>
    <col min="3590" max="3590" width="13.88671875" style="370" bestFit="1" customWidth="1"/>
    <col min="3591" max="3839" width="9.109375" style="370"/>
    <col min="3840" max="3840" width="77.6640625" style="370" customWidth="1"/>
    <col min="3841" max="3841" width="16.6640625" style="370" bestFit="1" customWidth="1"/>
    <col min="3842" max="3842" width="16.5546875" style="370" customWidth="1"/>
    <col min="3843" max="3843" width="18.44140625" style="370" customWidth="1"/>
    <col min="3844" max="3844" width="17.88671875" style="370" customWidth="1"/>
    <col min="3845" max="3845" width="9.109375" style="370"/>
    <col min="3846" max="3846" width="13.88671875" style="370" bestFit="1" customWidth="1"/>
    <col min="3847" max="4095" width="9.109375" style="370"/>
    <col min="4096" max="4096" width="77.6640625" style="370" customWidth="1"/>
    <col min="4097" max="4097" width="16.6640625" style="370" bestFit="1" customWidth="1"/>
    <col min="4098" max="4098" width="16.5546875" style="370" customWidth="1"/>
    <col min="4099" max="4099" width="18.44140625" style="370" customWidth="1"/>
    <col min="4100" max="4100" width="17.88671875" style="370" customWidth="1"/>
    <col min="4101" max="4101" width="9.109375" style="370"/>
    <col min="4102" max="4102" width="13.88671875" style="370" bestFit="1" customWidth="1"/>
    <col min="4103" max="4351" width="9.109375" style="370"/>
    <col min="4352" max="4352" width="77.6640625" style="370" customWidth="1"/>
    <col min="4353" max="4353" width="16.6640625" style="370" bestFit="1" customWidth="1"/>
    <col min="4354" max="4354" width="16.5546875" style="370" customWidth="1"/>
    <col min="4355" max="4355" width="18.44140625" style="370" customWidth="1"/>
    <col min="4356" max="4356" width="17.88671875" style="370" customWidth="1"/>
    <col min="4357" max="4357" width="9.109375" style="370"/>
    <col min="4358" max="4358" width="13.88671875" style="370" bestFit="1" customWidth="1"/>
    <col min="4359" max="4607" width="9.109375" style="370"/>
    <col min="4608" max="4608" width="77.6640625" style="370" customWidth="1"/>
    <col min="4609" max="4609" width="16.6640625" style="370" bestFit="1" customWidth="1"/>
    <col min="4610" max="4610" width="16.5546875" style="370" customWidth="1"/>
    <col min="4611" max="4611" width="18.44140625" style="370" customWidth="1"/>
    <col min="4612" max="4612" width="17.88671875" style="370" customWidth="1"/>
    <col min="4613" max="4613" width="9.109375" style="370"/>
    <col min="4614" max="4614" width="13.88671875" style="370" bestFit="1" customWidth="1"/>
    <col min="4615" max="4863" width="9.109375" style="370"/>
    <col min="4864" max="4864" width="77.6640625" style="370" customWidth="1"/>
    <col min="4865" max="4865" width="16.6640625" style="370" bestFit="1" customWidth="1"/>
    <col min="4866" max="4866" width="16.5546875" style="370" customWidth="1"/>
    <col min="4867" max="4867" width="18.44140625" style="370" customWidth="1"/>
    <col min="4868" max="4868" width="17.88671875" style="370" customWidth="1"/>
    <col min="4869" max="4869" width="9.109375" style="370"/>
    <col min="4870" max="4870" width="13.88671875" style="370" bestFit="1" customWidth="1"/>
    <col min="4871" max="5119" width="9.109375" style="370"/>
    <col min="5120" max="5120" width="77.6640625" style="370" customWidth="1"/>
    <col min="5121" max="5121" width="16.6640625" style="370" bestFit="1" customWidth="1"/>
    <col min="5122" max="5122" width="16.5546875" style="370" customWidth="1"/>
    <col min="5123" max="5123" width="18.44140625" style="370" customWidth="1"/>
    <col min="5124" max="5124" width="17.88671875" style="370" customWidth="1"/>
    <col min="5125" max="5125" width="9.109375" style="370"/>
    <col min="5126" max="5126" width="13.88671875" style="370" bestFit="1" customWidth="1"/>
    <col min="5127" max="5375" width="9.109375" style="370"/>
    <col min="5376" max="5376" width="77.6640625" style="370" customWidth="1"/>
    <col min="5377" max="5377" width="16.6640625" style="370" bestFit="1" customWidth="1"/>
    <col min="5378" max="5378" width="16.5546875" style="370" customWidth="1"/>
    <col min="5379" max="5379" width="18.44140625" style="370" customWidth="1"/>
    <col min="5380" max="5380" width="17.88671875" style="370" customWidth="1"/>
    <col min="5381" max="5381" width="9.109375" style="370"/>
    <col min="5382" max="5382" width="13.88671875" style="370" bestFit="1" customWidth="1"/>
    <col min="5383" max="5631" width="9.109375" style="370"/>
    <col min="5632" max="5632" width="77.6640625" style="370" customWidth="1"/>
    <col min="5633" max="5633" width="16.6640625" style="370" bestFit="1" customWidth="1"/>
    <col min="5634" max="5634" width="16.5546875" style="370" customWidth="1"/>
    <col min="5635" max="5635" width="18.44140625" style="370" customWidth="1"/>
    <col min="5636" max="5636" width="17.88671875" style="370" customWidth="1"/>
    <col min="5637" max="5637" width="9.109375" style="370"/>
    <col min="5638" max="5638" width="13.88671875" style="370" bestFit="1" customWidth="1"/>
    <col min="5639" max="5887" width="9.109375" style="370"/>
    <col min="5888" max="5888" width="77.6640625" style="370" customWidth="1"/>
    <col min="5889" max="5889" width="16.6640625" style="370" bestFit="1" customWidth="1"/>
    <col min="5890" max="5890" width="16.5546875" style="370" customWidth="1"/>
    <col min="5891" max="5891" width="18.44140625" style="370" customWidth="1"/>
    <col min="5892" max="5892" width="17.88671875" style="370" customWidth="1"/>
    <col min="5893" max="5893" width="9.109375" style="370"/>
    <col min="5894" max="5894" width="13.88671875" style="370" bestFit="1" customWidth="1"/>
    <col min="5895" max="6143" width="9.109375" style="370"/>
    <col min="6144" max="6144" width="77.6640625" style="370" customWidth="1"/>
    <col min="6145" max="6145" width="16.6640625" style="370" bestFit="1" customWidth="1"/>
    <col min="6146" max="6146" width="16.5546875" style="370" customWidth="1"/>
    <col min="6147" max="6147" width="18.44140625" style="370" customWidth="1"/>
    <col min="6148" max="6148" width="17.88671875" style="370" customWidth="1"/>
    <col min="6149" max="6149" width="9.109375" style="370"/>
    <col min="6150" max="6150" width="13.88671875" style="370" bestFit="1" customWidth="1"/>
    <col min="6151" max="6399" width="9.109375" style="370"/>
    <col min="6400" max="6400" width="77.6640625" style="370" customWidth="1"/>
    <col min="6401" max="6401" width="16.6640625" style="370" bestFit="1" customWidth="1"/>
    <col min="6402" max="6402" width="16.5546875" style="370" customWidth="1"/>
    <col min="6403" max="6403" width="18.44140625" style="370" customWidth="1"/>
    <col min="6404" max="6404" width="17.88671875" style="370" customWidth="1"/>
    <col min="6405" max="6405" width="9.109375" style="370"/>
    <col min="6406" max="6406" width="13.88671875" style="370" bestFit="1" customWidth="1"/>
    <col min="6407" max="6655" width="9.109375" style="370"/>
    <col min="6656" max="6656" width="77.6640625" style="370" customWidth="1"/>
    <col min="6657" max="6657" width="16.6640625" style="370" bestFit="1" customWidth="1"/>
    <col min="6658" max="6658" width="16.5546875" style="370" customWidth="1"/>
    <col min="6659" max="6659" width="18.44140625" style="370" customWidth="1"/>
    <col min="6660" max="6660" width="17.88671875" style="370" customWidth="1"/>
    <col min="6661" max="6661" width="9.109375" style="370"/>
    <col min="6662" max="6662" width="13.88671875" style="370" bestFit="1" customWidth="1"/>
    <col min="6663" max="6911" width="9.109375" style="370"/>
    <col min="6912" max="6912" width="77.6640625" style="370" customWidth="1"/>
    <col min="6913" max="6913" width="16.6640625" style="370" bestFit="1" customWidth="1"/>
    <col min="6914" max="6914" width="16.5546875" style="370" customWidth="1"/>
    <col min="6915" max="6915" width="18.44140625" style="370" customWidth="1"/>
    <col min="6916" max="6916" width="17.88671875" style="370" customWidth="1"/>
    <col min="6917" max="6917" width="9.109375" style="370"/>
    <col min="6918" max="6918" width="13.88671875" style="370" bestFit="1" customWidth="1"/>
    <col min="6919" max="7167" width="9.109375" style="370"/>
    <col min="7168" max="7168" width="77.6640625" style="370" customWidth="1"/>
    <col min="7169" max="7169" width="16.6640625" style="370" bestFit="1" customWidth="1"/>
    <col min="7170" max="7170" width="16.5546875" style="370" customWidth="1"/>
    <col min="7171" max="7171" width="18.44140625" style="370" customWidth="1"/>
    <col min="7172" max="7172" width="17.88671875" style="370" customWidth="1"/>
    <col min="7173" max="7173" width="9.109375" style="370"/>
    <col min="7174" max="7174" width="13.88671875" style="370" bestFit="1" customWidth="1"/>
    <col min="7175" max="7423" width="9.109375" style="370"/>
    <col min="7424" max="7424" width="77.6640625" style="370" customWidth="1"/>
    <col min="7425" max="7425" width="16.6640625" style="370" bestFit="1" customWidth="1"/>
    <col min="7426" max="7426" width="16.5546875" style="370" customWidth="1"/>
    <col min="7427" max="7427" width="18.44140625" style="370" customWidth="1"/>
    <col min="7428" max="7428" width="17.88671875" style="370" customWidth="1"/>
    <col min="7429" max="7429" width="9.109375" style="370"/>
    <col min="7430" max="7430" width="13.88671875" style="370" bestFit="1" customWidth="1"/>
    <col min="7431" max="7679" width="9.109375" style="370"/>
    <col min="7680" max="7680" width="77.6640625" style="370" customWidth="1"/>
    <col min="7681" max="7681" width="16.6640625" style="370" bestFit="1" customWidth="1"/>
    <col min="7682" max="7682" width="16.5546875" style="370" customWidth="1"/>
    <col min="7683" max="7683" width="18.44140625" style="370" customWidth="1"/>
    <col min="7684" max="7684" width="17.88671875" style="370" customWidth="1"/>
    <col min="7685" max="7685" width="9.109375" style="370"/>
    <col min="7686" max="7686" width="13.88671875" style="370" bestFit="1" customWidth="1"/>
    <col min="7687" max="7935" width="9.109375" style="370"/>
    <col min="7936" max="7936" width="77.6640625" style="370" customWidth="1"/>
    <col min="7937" max="7937" width="16.6640625" style="370" bestFit="1" customWidth="1"/>
    <col min="7938" max="7938" width="16.5546875" style="370" customWidth="1"/>
    <col min="7939" max="7939" width="18.44140625" style="370" customWidth="1"/>
    <col min="7940" max="7940" width="17.88671875" style="370" customWidth="1"/>
    <col min="7941" max="7941" width="9.109375" style="370"/>
    <col min="7942" max="7942" width="13.88671875" style="370" bestFit="1" customWidth="1"/>
    <col min="7943" max="8191" width="9.109375" style="370"/>
    <col min="8192" max="8192" width="77.6640625" style="370" customWidth="1"/>
    <col min="8193" max="8193" width="16.6640625" style="370" bestFit="1" customWidth="1"/>
    <col min="8194" max="8194" width="16.5546875" style="370" customWidth="1"/>
    <col min="8195" max="8195" width="18.44140625" style="370" customWidth="1"/>
    <col min="8196" max="8196" width="17.88671875" style="370" customWidth="1"/>
    <col min="8197" max="8197" width="9.109375" style="370"/>
    <col min="8198" max="8198" width="13.88671875" style="370" bestFit="1" customWidth="1"/>
    <col min="8199" max="8447" width="9.109375" style="370"/>
    <col min="8448" max="8448" width="77.6640625" style="370" customWidth="1"/>
    <col min="8449" max="8449" width="16.6640625" style="370" bestFit="1" customWidth="1"/>
    <col min="8450" max="8450" width="16.5546875" style="370" customWidth="1"/>
    <col min="8451" max="8451" width="18.44140625" style="370" customWidth="1"/>
    <col min="8452" max="8452" width="17.88671875" style="370" customWidth="1"/>
    <col min="8453" max="8453" width="9.109375" style="370"/>
    <col min="8454" max="8454" width="13.88671875" style="370" bestFit="1" customWidth="1"/>
    <col min="8455" max="8703" width="9.109375" style="370"/>
    <col min="8704" max="8704" width="77.6640625" style="370" customWidth="1"/>
    <col min="8705" max="8705" width="16.6640625" style="370" bestFit="1" customWidth="1"/>
    <col min="8706" max="8706" width="16.5546875" style="370" customWidth="1"/>
    <col min="8707" max="8707" width="18.44140625" style="370" customWidth="1"/>
    <col min="8708" max="8708" width="17.88671875" style="370" customWidth="1"/>
    <col min="8709" max="8709" width="9.109375" style="370"/>
    <col min="8710" max="8710" width="13.88671875" style="370" bestFit="1" customWidth="1"/>
    <col min="8711" max="8959" width="9.109375" style="370"/>
    <col min="8960" max="8960" width="77.6640625" style="370" customWidth="1"/>
    <col min="8961" max="8961" width="16.6640625" style="370" bestFit="1" customWidth="1"/>
    <col min="8962" max="8962" width="16.5546875" style="370" customWidth="1"/>
    <col min="8963" max="8963" width="18.44140625" style="370" customWidth="1"/>
    <col min="8964" max="8964" width="17.88671875" style="370" customWidth="1"/>
    <col min="8965" max="8965" width="9.109375" style="370"/>
    <col min="8966" max="8966" width="13.88671875" style="370" bestFit="1" customWidth="1"/>
    <col min="8967" max="9215" width="9.109375" style="370"/>
    <col min="9216" max="9216" width="77.6640625" style="370" customWidth="1"/>
    <col min="9217" max="9217" width="16.6640625" style="370" bestFit="1" customWidth="1"/>
    <col min="9218" max="9218" width="16.5546875" style="370" customWidth="1"/>
    <col min="9219" max="9219" width="18.44140625" style="370" customWidth="1"/>
    <col min="9220" max="9220" width="17.88671875" style="370" customWidth="1"/>
    <col min="9221" max="9221" width="9.109375" style="370"/>
    <col min="9222" max="9222" width="13.88671875" style="370" bestFit="1" customWidth="1"/>
    <col min="9223" max="9471" width="9.109375" style="370"/>
    <col min="9472" max="9472" width="77.6640625" style="370" customWidth="1"/>
    <col min="9473" max="9473" width="16.6640625" style="370" bestFit="1" customWidth="1"/>
    <col min="9474" max="9474" width="16.5546875" style="370" customWidth="1"/>
    <col min="9475" max="9475" width="18.44140625" style="370" customWidth="1"/>
    <col min="9476" max="9476" width="17.88671875" style="370" customWidth="1"/>
    <col min="9477" max="9477" width="9.109375" style="370"/>
    <col min="9478" max="9478" width="13.88671875" style="370" bestFit="1" customWidth="1"/>
    <col min="9479" max="9727" width="9.109375" style="370"/>
    <col min="9728" max="9728" width="77.6640625" style="370" customWidth="1"/>
    <col min="9729" max="9729" width="16.6640625" style="370" bestFit="1" customWidth="1"/>
    <col min="9730" max="9730" width="16.5546875" style="370" customWidth="1"/>
    <col min="9731" max="9731" width="18.44140625" style="370" customWidth="1"/>
    <col min="9732" max="9732" width="17.88671875" style="370" customWidth="1"/>
    <col min="9733" max="9733" width="9.109375" style="370"/>
    <col min="9734" max="9734" width="13.88671875" style="370" bestFit="1" customWidth="1"/>
    <col min="9735" max="9983" width="9.109375" style="370"/>
    <col min="9984" max="9984" width="77.6640625" style="370" customWidth="1"/>
    <col min="9985" max="9985" width="16.6640625" style="370" bestFit="1" customWidth="1"/>
    <col min="9986" max="9986" width="16.5546875" style="370" customWidth="1"/>
    <col min="9987" max="9987" width="18.44140625" style="370" customWidth="1"/>
    <col min="9988" max="9988" width="17.88671875" style="370" customWidth="1"/>
    <col min="9989" max="9989" width="9.109375" style="370"/>
    <col min="9990" max="9990" width="13.88671875" style="370" bestFit="1" customWidth="1"/>
    <col min="9991" max="10239" width="9.109375" style="370"/>
    <col min="10240" max="10240" width="77.6640625" style="370" customWidth="1"/>
    <col min="10241" max="10241" width="16.6640625" style="370" bestFit="1" customWidth="1"/>
    <col min="10242" max="10242" width="16.5546875" style="370" customWidth="1"/>
    <col min="10243" max="10243" width="18.44140625" style="370" customWidth="1"/>
    <col min="10244" max="10244" width="17.88671875" style="370" customWidth="1"/>
    <col min="10245" max="10245" width="9.109375" style="370"/>
    <col min="10246" max="10246" width="13.88671875" style="370" bestFit="1" customWidth="1"/>
    <col min="10247" max="10495" width="9.109375" style="370"/>
    <col min="10496" max="10496" width="77.6640625" style="370" customWidth="1"/>
    <col min="10497" max="10497" width="16.6640625" style="370" bestFit="1" customWidth="1"/>
    <col min="10498" max="10498" width="16.5546875" style="370" customWidth="1"/>
    <col min="10499" max="10499" width="18.44140625" style="370" customWidth="1"/>
    <col min="10500" max="10500" width="17.88671875" style="370" customWidth="1"/>
    <col min="10501" max="10501" width="9.109375" style="370"/>
    <col min="10502" max="10502" width="13.88671875" style="370" bestFit="1" customWidth="1"/>
    <col min="10503" max="10751" width="9.109375" style="370"/>
    <col min="10752" max="10752" width="77.6640625" style="370" customWidth="1"/>
    <col min="10753" max="10753" width="16.6640625" style="370" bestFit="1" customWidth="1"/>
    <col min="10754" max="10754" width="16.5546875" style="370" customWidth="1"/>
    <col min="10755" max="10755" width="18.44140625" style="370" customWidth="1"/>
    <col min="10756" max="10756" width="17.88671875" style="370" customWidth="1"/>
    <col min="10757" max="10757" width="9.109375" style="370"/>
    <col min="10758" max="10758" width="13.88671875" style="370" bestFit="1" customWidth="1"/>
    <col min="10759" max="11007" width="9.109375" style="370"/>
    <col min="11008" max="11008" width="77.6640625" style="370" customWidth="1"/>
    <col min="11009" max="11009" width="16.6640625" style="370" bestFit="1" customWidth="1"/>
    <col min="11010" max="11010" width="16.5546875" style="370" customWidth="1"/>
    <col min="11011" max="11011" width="18.44140625" style="370" customWidth="1"/>
    <col min="11012" max="11012" width="17.88671875" style="370" customWidth="1"/>
    <col min="11013" max="11013" width="9.109375" style="370"/>
    <col min="11014" max="11014" width="13.88671875" style="370" bestFit="1" customWidth="1"/>
    <col min="11015" max="11263" width="9.109375" style="370"/>
    <col min="11264" max="11264" width="77.6640625" style="370" customWidth="1"/>
    <col min="11265" max="11265" width="16.6640625" style="370" bestFit="1" customWidth="1"/>
    <col min="11266" max="11266" width="16.5546875" style="370" customWidth="1"/>
    <col min="11267" max="11267" width="18.44140625" style="370" customWidth="1"/>
    <col min="11268" max="11268" width="17.88671875" style="370" customWidth="1"/>
    <col min="11269" max="11269" width="9.109375" style="370"/>
    <col min="11270" max="11270" width="13.88671875" style="370" bestFit="1" customWidth="1"/>
    <col min="11271" max="11519" width="9.109375" style="370"/>
    <col min="11520" max="11520" width="77.6640625" style="370" customWidth="1"/>
    <col min="11521" max="11521" width="16.6640625" style="370" bestFit="1" customWidth="1"/>
    <col min="11522" max="11522" width="16.5546875" style="370" customWidth="1"/>
    <col min="11523" max="11523" width="18.44140625" style="370" customWidth="1"/>
    <col min="11524" max="11524" width="17.88671875" style="370" customWidth="1"/>
    <col min="11525" max="11525" width="9.109375" style="370"/>
    <col min="11526" max="11526" width="13.88671875" style="370" bestFit="1" customWidth="1"/>
    <col min="11527" max="11775" width="9.109375" style="370"/>
    <col min="11776" max="11776" width="77.6640625" style="370" customWidth="1"/>
    <col min="11777" max="11777" width="16.6640625" style="370" bestFit="1" customWidth="1"/>
    <col min="11778" max="11778" width="16.5546875" style="370" customWidth="1"/>
    <col min="11779" max="11779" width="18.44140625" style="370" customWidth="1"/>
    <col min="11780" max="11780" width="17.88671875" style="370" customWidth="1"/>
    <col min="11781" max="11781" width="9.109375" style="370"/>
    <col min="11782" max="11782" width="13.88671875" style="370" bestFit="1" customWidth="1"/>
    <col min="11783" max="12031" width="9.109375" style="370"/>
    <col min="12032" max="12032" width="77.6640625" style="370" customWidth="1"/>
    <col min="12033" max="12033" width="16.6640625" style="370" bestFit="1" customWidth="1"/>
    <col min="12034" max="12034" width="16.5546875" style="370" customWidth="1"/>
    <col min="12035" max="12035" width="18.44140625" style="370" customWidth="1"/>
    <col min="12036" max="12036" width="17.88671875" style="370" customWidth="1"/>
    <col min="12037" max="12037" width="9.109375" style="370"/>
    <col min="12038" max="12038" width="13.88671875" style="370" bestFit="1" customWidth="1"/>
    <col min="12039" max="12287" width="9.109375" style="370"/>
    <col min="12288" max="12288" width="77.6640625" style="370" customWidth="1"/>
    <col min="12289" max="12289" width="16.6640625" style="370" bestFit="1" customWidth="1"/>
    <col min="12290" max="12290" width="16.5546875" style="370" customWidth="1"/>
    <col min="12291" max="12291" width="18.44140625" style="370" customWidth="1"/>
    <col min="12292" max="12292" width="17.88671875" style="370" customWidth="1"/>
    <col min="12293" max="12293" width="9.109375" style="370"/>
    <col min="12294" max="12294" width="13.88671875" style="370" bestFit="1" customWidth="1"/>
    <col min="12295" max="12543" width="9.109375" style="370"/>
    <col min="12544" max="12544" width="77.6640625" style="370" customWidth="1"/>
    <col min="12545" max="12545" width="16.6640625" style="370" bestFit="1" customWidth="1"/>
    <col min="12546" max="12546" width="16.5546875" style="370" customWidth="1"/>
    <col min="12547" max="12547" width="18.44140625" style="370" customWidth="1"/>
    <col min="12548" max="12548" width="17.88671875" style="370" customWidth="1"/>
    <col min="12549" max="12549" width="9.109375" style="370"/>
    <col min="12550" max="12550" width="13.88671875" style="370" bestFit="1" customWidth="1"/>
    <col min="12551" max="12799" width="9.109375" style="370"/>
    <col min="12800" max="12800" width="77.6640625" style="370" customWidth="1"/>
    <col min="12801" max="12801" width="16.6640625" style="370" bestFit="1" customWidth="1"/>
    <col min="12802" max="12802" width="16.5546875" style="370" customWidth="1"/>
    <col min="12803" max="12803" width="18.44140625" style="370" customWidth="1"/>
    <col min="12804" max="12804" width="17.88671875" style="370" customWidth="1"/>
    <col min="12805" max="12805" width="9.109375" style="370"/>
    <col min="12806" max="12806" width="13.88671875" style="370" bestFit="1" customWidth="1"/>
    <col min="12807" max="13055" width="9.109375" style="370"/>
    <col min="13056" max="13056" width="77.6640625" style="370" customWidth="1"/>
    <col min="13057" max="13057" width="16.6640625" style="370" bestFit="1" customWidth="1"/>
    <col min="13058" max="13058" width="16.5546875" style="370" customWidth="1"/>
    <col min="13059" max="13059" width="18.44140625" style="370" customWidth="1"/>
    <col min="13060" max="13060" width="17.88671875" style="370" customWidth="1"/>
    <col min="13061" max="13061" width="9.109375" style="370"/>
    <col min="13062" max="13062" width="13.88671875" style="370" bestFit="1" customWidth="1"/>
    <col min="13063" max="13311" width="9.109375" style="370"/>
    <col min="13312" max="13312" width="77.6640625" style="370" customWidth="1"/>
    <col min="13313" max="13313" width="16.6640625" style="370" bestFit="1" customWidth="1"/>
    <col min="13314" max="13314" width="16.5546875" style="370" customWidth="1"/>
    <col min="13315" max="13315" width="18.44140625" style="370" customWidth="1"/>
    <col min="13316" max="13316" width="17.88671875" style="370" customWidth="1"/>
    <col min="13317" max="13317" width="9.109375" style="370"/>
    <col min="13318" max="13318" width="13.88671875" style="370" bestFit="1" customWidth="1"/>
    <col min="13319" max="13567" width="9.109375" style="370"/>
    <col min="13568" max="13568" width="77.6640625" style="370" customWidth="1"/>
    <col min="13569" max="13569" width="16.6640625" style="370" bestFit="1" customWidth="1"/>
    <col min="13570" max="13570" width="16.5546875" style="370" customWidth="1"/>
    <col min="13571" max="13571" width="18.44140625" style="370" customWidth="1"/>
    <col min="13572" max="13572" width="17.88671875" style="370" customWidth="1"/>
    <col min="13573" max="13573" width="9.109375" style="370"/>
    <col min="13574" max="13574" width="13.88671875" style="370" bestFit="1" customWidth="1"/>
    <col min="13575" max="13823" width="9.109375" style="370"/>
    <col min="13824" max="13824" width="77.6640625" style="370" customWidth="1"/>
    <col min="13825" max="13825" width="16.6640625" style="370" bestFit="1" customWidth="1"/>
    <col min="13826" max="13826" width="16.5546875" style="370" customWidth="1"/>
    <col min="13827" max="13827" width="18.44140625" style="370" customWidth="1"/>
    <col min="13828" max="13828" width="17.88671875" style="370" customWidth="1"/>
    <col min="13829" max="13829" width="9.109375" style="370"/>
    <col min="13830" max="13830" width="13.88671875" style="370" bestFit="1" customWidth="1"/>
    <col min="13831" max="14079" width="9.109375" style="370"/>
    <col min="14080" max="14080" width="77.6640625" style="370" customWidth="1"/>
    <col min="14081" max="14081" width="16.6640625" style="370" bestFit="1" customWidth="1"/>
    <col min="14082" max="14082" width="16.5546875" style="370" customWidth="1"/>
    <col min="14083" max="14083" width="18.44140625" style="370" customWidth="1"/>
    <col min="14084" max="14084" width="17.88671875" style="370" customWidth="1"/>
    <col min="14085" max="14085" width="9.109375" style="370"/>
    <col min="14086" max="14086" width="13.88671875" style="370" bestFit="1" customWidth="1"/>
    <col min="14087" max="14335" width="9.109375" style="370"/>
    <col min="14336" max="14336" width="77.6640625" style="370" customWidth="1"/>
    <col min="14337" max="14337" width="16.6640625" style="370" bestFit="1" customWidth="1"/>
    <col min="14338" max="14338" width="16.5546875" style="370" customWidth="1"/>
    <col min="14339" max="14339" width="18.44140625" style="370" customWidth="1"/>
    <col min="14340" max="14340" width="17.88671875" style="370" customWidth="1"/>
    <col min="14341" max="14341" width="9.109375" style="370"/>
    <col min="14342" max="14342" width="13.88671875" style="370" bestFit="1" customWidth="1"/>
    <col min="14343" max="14591" width="9.109375" style="370"/>
    <col min="14592" max="14592" width="77.6640625" style="370" customWidth="1"/>
    <col min="14593" max="14593" width="16.6640625" style="370" bestFit="1" customWidth="1"/>
    <col min="14594" max="14594" width="16.5546875" style="370" customWidth="1"/>
    <col min="14595" max="14595" width="18.44140625" style="370" customWidth="1"/>
    <col min="14596" max="14596" width="17.88671875" style="370" customWidth="1"/>
    <col min="14597" max="14597" width="9.109375" style="370"/>
    <col min="14598" max="14598" width="13.88671875" style="370" bestFit="1" customWidth="1"/>
    <col min="14599" max="14847" width="9.109375" style="370"/>
    <col min="14848" max="14848" width="77.6640625" style="370" customWidth="1"/>
    <col min="14849" max="14849" width="16.6640625" style="370" bestFit="1" customWidth="1"/>
    <col min="14850" max="14850" width="16.5546875" style="370" customWidth="1"/>
    <col min="14851" max="14851" width="18.44140625" style="370" customWidth="1"/>
    <col min="14852" max="14852" width="17.88671875" style="370" customWidth="1"/>
    <col min="14853" max="14853" width="9.109375" style="370"/>
    <col min="14854" max="14854" width="13.88671875" style="370" bestFit="1" customWidth="1"/>
    <col min="14855" max="15103" width="9.109375" style="370"/>
    <col min="15104" max="15104" width="77.6640625" style="370" customWidth="1"/>
    <col min="15105" max="15105" width="16.6640625" style="370" bestFit="1" customWidth="1"/>
    <col min="15106" max="15106" width="16.5546875" style="370" customWidth="1"/>
    <col min="15107" max="15107" width="18.44140625" style="370" customWidth="1"/>
    <col min="15108" max="15108" width="17.88671875" style="370" customWidth="1"/>
    <col min="15109" max="15109" width="9.109375" style="370"/>
    <col min="15110" max="15110" width="13.88671875" style="370" bestFit="1" customWidth="1"/>
    <col min="15111" max="15359" width="9.109375" style="370"/>
    <col min="15360" max="15360" width="77.6640625" style="370" customWidth="1"/>
    <col min="15361" max="15361" width="16.6640625" style="370" bestFit="1" customWidth="1"/>
    <col min="15362" max="15362" width="16.5546875" style="370" customWidth="1"/>
    <col min="15363" max="15363" width="18.44140625" style="370" customWidth="1"/>
    <col min="15364" max="15364" width="17.88671875" style="370" customWidth="1"/>
    <col min="15365" max="15365" width="9.109375" style="370"/>
    <col min="15366" max="15366" width="13.88671875" style="370" bestFit="1" customWidth="1"/>
    <col min="15367" max="15615" width="9.109375" style="370"/>
    <col min="15616" max="15616" width="77.6640625" style="370" customWidth="1"/>
    <col min="15617" max="15617" width="16.6640625" style="370" bestFit="1" customWidth="1"/>
    <col min="15618" max="15618" width="16.5546875" style="370" customWidth="1"/>
    <col min="15619" max="15619" width="18.44140625" style="370" customWidth="1"/>
    <col min="15620" max="15620" width="17.88671875" style="370" customWidth="1"/>
    <col min="15621" max="15621" width="9.109375" style="370"/>
    <col min="15622" max="15622" width="13.88671875" style="370" bestFit="1" customWidth="1"/>
    <col min="15623" max="15871" width="9.109375" style="370"/>
    <col min="15872" max="15872" width="77.6640625" style="370" customWidth="1"/>
    <col min="15873" max="15873" width="16.6640625" style="370" bestFit="1" customWidth="1"/>
    <col min="15874" max="15874" width="16.5546875" style="370" customWidth="1"/>
    <col min="15875" max="15875" width="18.44140625" style="370" customWidth="1"/>
    <col min="15876" max="15876" width="17.88671875" style="370" customWidth="1"/>
    <col min="15877" max="15877" width="9.109375" style="370"/>
    <col min="15878" max="15878" width="13.88671875" style="370" bestFit="1" customWidth="1"/>
    <col min="15879" max="16127" width="9.109375" style="370"/>
    <col min="16128" max="16128" width="77.6640625" style="370" customWidth="1"/>
    <col min="16129" max="16129" width="16.6640625" style="370" bestFit="1" customWidth="1"/>
    <col min="16130" max="16130" width="16.5546875" style="370" customWidth="1"/>
    <col min="16131" max="16131" width="18.44140625" style="370" customWidth="1"/>
    <col min="16132" max="16132" width="17.88671875" style="370" customWidth="1"/>
    <col min="16133" max="16133" width="9.109375" style="370"/>
    <col min="16134" max="16134" width="13.88671875" style="370" bestFit="1" customWidth="1"/>
    <col min="16135" max="16384" width="9.109375" style="370"/>
  </cols>
  <sheetData>
    <row r="1" spans="1:8" s="484" customFormat="1" ht="17.399999999999999" x14ac:dyDescent="0.3">
      <c r="A1" s="480"/>
      <c r="B1" s="480"/>
      <c r="C1" s="480"/>
      <c r="D1" s="481" t="s">
        <v>1937</v>
      </c>
      <c r="E1" s="482"/>
      <c r="F1" s="483"/>
      <c r="G1" s="483"/>
      <c r="H1" s="483"/>
    </row>
    <row r="2" spans="1:8" s="489" customFormat="1" x14ac:dyDescent="0.3">
      <c r="A2" s="485"/>
      <c r="B2" s="485"/>
      <c r="C2" s="485"/>
      <c r="D2" s="486"/>
      <c r="E2" s="487"/>
      <c r="F2" s="488"/>
      <c r="G2" s="488"/>
      <c r="H2" s="488"/>
    </row>
    <row r="3" spans="1:8" s="489" customFormat="1" x14ac:dyDescent="0.3">
      <c r="A3" s="571" t="s">
        <v>1855</v>
      </c>
      <c r="B3" s="571"/>
      <c r="C3" s="572"/>
      <c r="D3" s="572"/>
      <c r="E3" s="572"/>
      <c r="F3" s="490"/>
      <c r="G3" s="490"/>
      <c r="H3" s="490"/>
    </row>
    <row r="4" spans="1:8" s="489" customFormat="1" x14ac:dyDescent="0.3">
      <c r="A4" s="571" t="s">
        <v>1864</v>
      </c>
      <c r="B4" s="571"/>
      <c r="C4" s="572"/>
      <c r="D4" s="487" t="s">
        <v>453</v>
      </c>
      <c r="E4" s="486"/>
      <c r="F4" s="490"/>
      <c r="G4" s="490"/>
      <c r="H4" s="490"/>
    </row>
    <row r="5" spans="1:8" s="493" customFormat="1" x14ac:dyDescent="0.3">
      <c r="A5" s="491"/>
      <c r="B5" s="491"/>
      <c r="C5" s="491"/>
      <c r="D5" s="491"/>
      <c r="E5" s="492"/>
    </row>
    <row r="6" spans="1:8" s="493" customFormat="1" x14ac:dyDescent="0.3">
      <c r="A6" s="494" t="s">
        <v>455</v>
      </c>
      <c r="B6" s="494" t="s">
        <v>1856</v>
      </c>
      <c r="C6" s="494" t="s">
        <v>1857</v>
      </c>
      <c r="D6" s="494" t="s">
        <v>1858</v>
      </c>
      <c r="E6" s="492"/>
    </row>
    <row r="7" spans="1:8" s="493" customFormat="1" x14ac:dyDescent="0.3">
      <c r="A7" s="495" t="s">
        <v>1862</v>
      </c>
      <c r="B7" s="496">
        <v>3727117569</v>
      </c>
      <c r="C7" s="496">
        <v>0</v>
      </c>
      <c r="D7" s="496">
        <f>SUM(B7-C7)</f>
        <v>3727117569</v>
      </c>
      <c r="E7" s="492"/>
      <c r="F7" s="370"/>
      <c r="G7" s="370"/>
      <c r="H7" s="370"/>
    </row>
    <row r="8" spans="1:8" s="493" customFormat="1" x14ac:dyDescent="0.3">
      <c r="A8" s="497" t="s">
        <v>1863</v>
      </c>
      <c r="B8" s="496">
        <v>28129300</v>
      </c>
      <c r="C8" s="496">
        <v>0</v>
      </c>
      <c r="D8" s="496">
        <f t="shared" ref="D8:D16" si="0">SUM(B8-C8)</f>
        <v>28129300</v>
      </c>
      <c r="E8" s="492"/>
      <c r="F8" s="370"/>
      <c r="G8" s="370"/>
      <c r="H8" s="370"/>
    </row>
    <row r="9" spans="1:8" s="493" customFormat="1" x14ac:dyDescent="0.3">
      <c r="A9" s="491" t="s">
        <v>1865</v>
      </c>
      <c r="B9" s="496">
        <v>127404481</v>
      </c>
      <c r="C9" s="496">
        <v>0</v>
      </c>
      <c r="D9" s="496">
        <f t="shared" si="0"/>
        <v>127404481</v>
      </c>
      <c r="E9" s="492"/>
      <c r="F9" s="370"/>
      <c r="G9" s="370"/>
      <c r="H9" s="370"/>
    </row>
    <row r="10" spans="1:8" s="493" customFormat="1" x14ac:dyDescent="0.3">
      <c r="A10" s="491" t="s">
        <v>1866</v>
      </c>
      <c r="B10" s="496">
        <v>52579959</v>
      </c>
      <c r="C10" s="496">
        <v>0</v>
      </c>
      <c r="D10" s="496">
        <f t="shared" si="0"/>
        <v>52579959</v>
      </c>
      <c r="E10" s="492"/>
      <c r="F10" s="370"/>
      <c r="G10" s="370"/>
      <c r="H10" s="370"/>
    </row>
    <row r="11" spans="1:8" s="493" customFormat="1" x14ac:dyDescent="0.3">
      <c r="A11" s="491" t="s">
        <v>1867</v>
      </c>
      <c r="B11" s="491">
        <v>10476125</v>
      </c>
      <c r="C11" s="491">
        <v>0</v>
      </c>
      <c r="D11" s="496">
        <f>SUM(B11-C11)</f>
        <v>10476125</v>
      </c>
      <c r="E11" s="492"/>
      <c r="F11" s="370"/>
      <c r="G11" s="370"/>
      <c r="H11" s="370"/>
    </row>
    <row r="12" spans="1:8" x14ac:dyDescent="0.3">
      <c r="A12" s="491" t="s">
        <v>1868</v>
      </c>
      <c r="B12" s="496">
        <v>10583856</v>
      </c>
      <c r="C12" s="496">
        <v>0</v>
      </c>
      <c r="D12" s="496">
        <f>SUM(B12-C12)</f>
        <v>10583856</v>
      </c>
      <c r="E12" s="492"/>
    </row>
    <row r="13" spans="1:8" x14ac:dyDescent="0.3">
      <c r="A13" s="491" t="s">
        <v>1869</v>
      </c>
      <c r="B13" s="491">
        <v>103848872</v>
      </c>
      <c r="C13" s="491">
        <v>0</v>
      </c>
      <c r="D13" s="491">
        <f>SUM(B13-C13)</f>
        <v>103848872</v>
      </c>
      <c r="E13" s="492"/>
    </row>
    <row r="14" spans="1:8" x14ac:dyDescent="0.3">
      <c r="A14" s="491" t="s">
        <v>1870</v>
      </c>
      <c r="B14" s="491">
        <v>129048400</v>
      </c>
      <c r="C14" s="491">
        <v>0</v>
      </c>
      <c r="D14" s="491">
        <f>SUM(B14-C14)</f>
        <v>129048400</v>
      </c>
      <c r="E14" s="492"/>
    </row>
    <row r="15" spans="1:8" x14ac:dyDescent="0.3">
      <c r="A15" s="491" t="s">
        <v>1871</v>
      </c>
      <c r="B15" s="491">
        <v>321358547</v>
      </c>
      <c r="C15" s="491">
        <v>99525313</v>
      </c>
      <c r="D15" s="491">
        <f t="shared" si="0"/>
        <v>221833234</v>
      </c>
      <c r="E15" s="492"/>
    </row>
    <row r="16" spans="1:8" x14ac:dyDescent="0.3">
      <c r="A16" s="491" t="s">
        <v>1872</v>
      </c>
      <c r="B16" s="496">
        <v>175737730</v>
      </c>
      <c r="C16" s="496">
        <v>52849891</v>
      </c>
      <c r="D16" s="496">
        <f t="shared" si="0"/>
        <v>122887839</v>
      </c>
      <c r="E16" s="492"/>
    </row>
    <row r="17" spans="1:8" s="493" customFormat="1" x14ac:dyDescent="0.3">
      <c r="A17" s="491" t="s">
        <v>1873</v>
      </c>
      <c r="B17" s="496">
        <v>28602853</v>
      </c>
      <c r="C17" s="491">
        <v>6791314</v>
      </c>
      <c r="D17" s="491">
        <f>SUM(B17-C17)</f>
        <v>21811539</v>
      </c>
      <c r="E17" s="492"/>
      <c r="F17" s="370"/>
      <c r="G17" s="370"/>
      <c r="H17" s="370"/>
    </row>
    <row r="18" spans="1:8" s="493" customFormat="1" x14ac:dyDescent="0.3">
      <c r="A18" s="491" t="s">
        <v>1874</v>
      </c>
      <c r="B18" s="491">
        <v>1614642568</v>
      </c>
      <c r="C18" s="491">
        <v>423707253</v>
      </c>
      <c r="D18" s="491">
        <f>SUM(B18-C18)</f>
        <v>1190935315</v>
      </c>
      <c r="E18" s="492"/>
      <c r="F18" s="370"/>
      <c r="G18" s="370"/>
      <c r="H18" s="370"/>
    </row>
    <row r="19" spans="1:8" x14ac:dyDescent="0.3">
      <c r="A19" s="491" t="s">
        <v>1875</v>
      </c>
      <c r="B19" s="496">
        <v>168100761</v>
      </c>
      <c r="C19" s="496">
        <v>29517214</v>
      </c>
      <c r="D19" s="496">
        <f>SUM(B19-C19)</f>
        <v>138583547</v>
      </c>
      <c r="E19" s="492"/>
    </row>
    <row r="20" spans="1:8" x14ac:dyDescent="0.3">
      <c r="A20" s="491" t="s">
        <v>1876</v>
      </c>
      <c r="B20" s="496">
        <v>3949300</v>
      </c>
      <c r="C20" s="496">
        <v>0</v>
      </c>
      <c r="D20" s="496">
        <v>3949300</v>
      </c>
      <c r="E20" s="492"/>
    </row>
    <row r="21" spans="1:8" x14ac:dyDescent="0.3">
      <c r="A21" s="491" t="s">
        <v>1877</v>
      </c>
      <c r="B21" s="496">
        <v>22000</v>
      </c>
      <c r="C21" s="496">
        <v>0</v>
      </c>
      <c r="D21" s="496">
        <v>22000</v>
      </c>
      <c r="E21" s="492"/>
    </row>
    <row r="22" spans="1:8" x14ac:dyDescent="0.3">
      <c r="A22" s="491" t="s">
        <v>1878</v>
      </c>
      <c r="B22" s="496">
        <v>687000</v>
      </c>
      <c r="C22" s="496">
        <v>0</v>
      </c>
      <c r="D22" s="496">
        <v>687000</v>
      </c>
      <c r="E22" s="492"/>
    </row>
    <row r="23" spans="1:8" x14ac:dyDescent="0.3">
      <c r="A23" s="491" t="s">
        <v>1879</v>
      </c>
      <c r="B23" s="496">
        <v>4330358469</v>
      </c>
      <c r="C23" s="496">
        <v>1859227740</v>
      </c>
      <c r="D23" s="496">
        <f t="shared" ref="D23:D32" si="1">SUM(B23-C23)</f>
        <v>2471130729</v>
      </c>
      <c r="E23" s="492"/>
    </row>
    <row r="24" spans="1:8" x14ac:dyDescent="0.3">
      <c r="A24" s="491" t="s">
        <v>1880</v>
      </c>
      <c r="B24" s="496">
        <v>2989014153</v>
      </c>
      <c r="C24" s="496">
        <v>395466820</v>
      </c>
      <c r="D24" s="496">
        <f t="shared" si="1"/>
        <v>2593547333</v>
      </c>
      <c r="E24" s="492"/>
    </row>
    <row r="25" spans="1:8" x14ac:dyDescent="0.3">
      <c r="A25" s="491" t="s">
        <v>1881</v>
      </c>
      <c r="B25" s="496">
        <v>62774881</v>
      </c>
      <c r="C25" s="496">
        <v>25667494</v>
      </c>
      <c r="D25" s="496">
        <f t="shared" si="1"/>
        <v>37107387</v>
      </c>
      <c r="E25" s="492"/>
    </row>
    <row r="26" spans="1:8" ht="31.2" x14ac:dyDescent="0.3">
      <c r="A26" s="502" t="s">
        <v>1882</v>
      </c>
      <c r="B26" s="496">
        <v>1089640</v>
      </c>
      <c r="C26" s="496">
        <v>1089640</v>
      </c>
      <c r="D26" s="496">
        <f t="shared" si="1"/>
        <v>0</v>
      </c>
      <c r="E26" s="492"/>
    </row>
    <row r="27" spans="1:8" ht="31.2" x14ac:dyDescent="0.3">
      <c r="A27" s="502" t="s">
        <v>1883</v>
      </c>
      <c r="B27" s="496">
        <v>1127311</v>
      </c>
      <c r="C27" s="496">
        <v>1127311</v>
      </c>
      <c r="D27" s="496">
        <f t="shared" si="1"/>
        <v>0</v>
      </c>
      <c r="E27" s="492"/>
    </row>
    <row r="28" spans="1:8" ht="31.2" x14ac:dyDescent="0.3">
      <c r="A28" s="502" t="s">
        <v>1884</v>
      </c>
      <c r="B28" s="496">
        <v>72000</v>
      </c>
      <c r="C28" s="496">
        <v>72000</v>
      </c>
      <c r="D28" s="496">
        <f t="shared" si="1"/>
        <v>0</v>
      </c>
      <c r="E28" s="492"/>
    </row>
    <row r="29" spans="1:8" x14ac:dyDescent="0.3">
      <c r="A29" s="491" t="s">
        <v>1885</v>
      </c>
      <c r="B29" s="496">
        <v>1546977</v>
      </c>
      <c r="C29" s="496">
        <v>1546977</v>
      </c>
      <c r="D29" s="496">
        <f t="shared" si="1"/>
        <v>0</v>
      </c>
      <c r="E29" s="492"/>
    </row>
    <row r="30" spans="1:8" s="493" customFormat="1" x14ac:dyDescent="0.3">
      <c r="A30" s="491" t="s">
        <v>1886</v>
      </c>
      <c r="B30" s="491">
        <v>24000</v>
      </c>
      <c r="C30" s="491">
        <v>24000</v>
      </c>
      <c r="D30" s="491">
        <f t="shared" si="1"/>
        <v>0</v>
      </c>
      <c r="E30" s="492"/>
      <c r="F30" s="370"/>
      <c r="G30" s="370"/>
      <c r="H30" s="370"/>
    </row>
    <row r="31" spans="1:8" s="493" customFormat="1" ht="31.2" x14ac:dyDescent="0.3">
      <c r="A31" s="502" t="s">
        <v>1887</v>
      </c>
      <c r="B31" s="496">
        <v>641983</v>
      </c>
      <c r="C31" s="496">
        <v>641983</v>
      </c>
      <c r="D31" s="491">
        <f t="shared" si="1"/>
        <v>0</v>
      </c>
      <c r="E31" s="492"/>
      <c r="F31" s="370"/>
      <c r="G31" s="370"/>
      <c r="H31" s="370"/>
    </row>
    <row r="32" spans="1:8" s="493" customFormat="1" x14ac:dyDescent="0.3">
      <c r="A32" s="502" t="s">
        <v>1888</v>
      </c>
      <c r="B32" s="496">
        <v>228352</v>
      </c>
      <c r="C32" s="496">
        <v>228352</v>
      </c>
      <c r="D32" s="491">
        <f t="shared" si="1"/>
        <v>0</v>
      </c>
      <c r="E32" s="492"/>
      <c r="F32" s="370"/>
      <c r="G32" s="370"/>
      <c r="H32" s="370"/>
    </row>
    <row r="33" spans="1:8" s="493" customFormat="1" ht="16.2" x14ac:dyDescent="0.35">
      <c r="A33" s="491"/>
      <c r="B33" s="498">
        <f>SUM(B7:B32)</f>
        <v>13889167087</v>
      </c>
      <c r="C33" s="498">
        <f t="shared" ref="C33:D33" si="2">SUM(C7:C32)</f>
        <v>2897483302</v>
      </c>
      <c r="D33" s="498">
        <f t="shared" si="2"/>
        <v>10991683785</v>
      </c>
      <c r="E33" s="492"/>
      <c r="F33" s="370"/>
      <c r="G33" s="370"/>
      <c r="H33" s="370"/>
    </row>
    <row r="34" spans="1:8" s="493" customFormat="1" x14ac:dyDescent="0.3">
      <c r="A34" s="491"/>
      <c r="B34" s="496"/>
      <c r="C34" s="496"/>
      <c r="D34" s="496"/>
      <c r="E34" s="492"/>
      <c r="F34" s="370"/>
      <c r="G34" s="370"/>
      <c r="H34" s="370"/>
    </row>
    <row r="35" spans="1:8" s="493" customFormat="1" x14ac:dyDescent="0.3">
      <c r="A35" s="499" t="s">
        <v>1859</v>
      </c>
      <c r="B35" s="496"/>
      <c r="C35" s="496"/>
      <c r="D35" s="496"/>
      <c r="E35" s="492"/>
      <c r="F35" s="370"/>
      <c r="G35" s="370"/>
      <c r="H35" s="370"/>
    </row>
    <row r="36" spans="1:8" x14ac:dyDescent="0.3">
      <c r="A36" s="491" t="s">
        <v>1889</v>
      </c>
      <c r="B36" s="491">
        <v>44399801</v>
      </c>
      <c r="C36" s="491">
        <v>0</v>
      </c>
      <c r="D36" s="491">
        <f t="shared" ref="D36:D45" si="3">SUM(B36-C36)</f>
        <v>44399801</v>
      </c>
      <c r="E36" s="492"/>
    </row>
    <row r="37" spans="1:8" x14ac:dyDescent="0.3">
      <c r="A37" s="491" t="s">
        <v>1890</v>
      </c>
      <c r="B37" s="491">
        <v>6965080</v>
      </c>
      <c r="C37" s="491">
        <v>0</v>
      </c>
      <c r="D37" s="496">
        <f t="shared" si="3"/>
        <v>6965080</v>
      </c>
      <c r="E37" s="492"/>
    </row>
    <row r="38" spans="1:8" x14ac:dyDescent="0.3">
      <c r="A38" s="491" t="s">
        <v>1891</v>
      </c>
      <c r="B38" s="496">
        <v>1023000</v>
      </c>
      <c r="C38" s="496">
        <v>0</v>
      </c>
      <c r="D38" s="496">
        <f t="shared" si="3"/>
        <v>1023000</v>
      </c>
      <c r="E38" s="492"/>
    </row>
    <row r="39" spans="1:8" x14ac:dyDescent="0.3">
      <c r="A39" s="491" t="s">
        <v>1892</v>
      </c>
      <c r="B39" s="496">
        <v>18896843</v>
      </c>
      <c r="C39" s="496">
        <v>8819079</v>
      </c>
      <c r="D39" s="496">
        <f t="shared" si="3"/>
        <v>10077764</v>
      </c>
      <c r="E39" s="492"/>
    </row>
    <row r="40" spans="1:8" s="493" customFormat="1" x14ac:dyDescent="0.3">
      <c r="A40" s="491" t="s">
        <v>1893</v>
      </c>
      <c r="B40" s="496">
        <v>34275729</v>
      </c>
      <c r="C40" s="496">
        <v>9958347</v>
      </c>
      <c r="D40" s="496">
        <f t="shared" si="3"/>
        <v>24317382</v>
      </c>
      <c r="E40" s="492"/>
      <c r="F40" s="370"/>
      <c r="G40" s="370"/>
      <c r="H40" s="370"/>
    </row>
    <row r="41" spans="1:8" s="493" customFormat="1" x14ac:dyDescent="0.3">
      <c r="A41" s="491" t="s">
        <v>1894</v>
      </c>
      <c r="B41" s="496">
        <v>1291886445</v>
      </c>
      <c r="C41" s="496">
        <v>227768454</v>
      </c>
      <c r="D41" s="496">
        <f t="shared" si="3"/>
        <v>1064117991</v>
      </c>
      <c r="E41" s="492"/>
      <c r="F41" s="370"/>
      <c r="G41" s="370"/>
      <c r="H41" s="370"/>
    </row>
    <row r="42" spans="1:8" s="493" customFormat="1" x14ac:dyDescent="0.3">
      <c r="A42" s="491" t="s">
        <v>1895</v>
      </c>
      <c r="B42" s="496">
        <v>17496730</v>
      </c>
      <c r="C42" s="496">
        <v>2268113</v>
      </c>
      <c r="D42" s="496">
        <f t="shared" si="3"/>
        <v>15228617</v>
      </c>
      <c r="E42" s="492"/>
      <c r="F42" s="370"/>
      <c r="G42" s="370"/>
      <c r="H42" s="370"/>
    </row>
    <row r="43" spans="1:8" s="493" customFormat="1" x14ac:dyDescent="0.3">
      <c r="A43" s="491" t="s">
        <v>1896</v>
      </c>
      <c r="B43" s="496">
        <v>129578126</v>
      </c>
      <c r="C43" s="496">
        <v>32657321</v>
      </c>
      <c r="D43" s="496">
        <f t="shared" si="3"/>
        <v>96920805</v>
      </c>
      <c r="E43" s="492"/>
      <c r="F43" s="370"/>
      <c r="G43" s="370"/>
      <c r="H43" s="370"/>
    </row>
    <row r="44" spans="1:8" x14ac:dyDescent="0.3">
      <c r="A44" s="491" t="s">
        <v>1897</v>
      </c>
      <c r="B44" s="496">
        <v>585381239</v>
      </c>
      <c r="C44" s="496">
        <v>148885357</v>
      </c>
      <c r="D44" s="496">
        <f t="shared" si="3"/>
        <v>436495882</v>
      </c>
      <c r="E44" s="492"/>
    </row>
    <row r="45" spans="1:8" x14ac:dyDescent="0.3">
      <c r="A45" s="491" t="s">
        <v>1898</v>
      </c>
      <c r="B45" s="491">
        <v>1011000</v>
      </c>
      <c r="C45" s="491">
        <v>50392</v>
      </c>
      <c r="D45" s="491">
        <f t="shared" si="3"/>
        <v>960608</v>
      </c>
      <c r="E45" s="492"/>
    </row>
    <row r="46" spans="1:8" ht="16.2" x14ac:dyDescent="0.35">
      <c r="B46" s="498">
        <f>SUM(B36:B45)</f>
        <v>2130913993</v>
      </c>
      <c r="C46" s="498">
        <f>SUM(C36:C45)</f>
        <v>430407063</v>
      </c>
      <c r="D46" s="498">
        <f>SUM(D36:D45)</f>
        <v>1700506930</v>
      </c>
      <c r="E46" s="492"/>
    </row>
    <row r="47" spans="1:8" x14ac:dyDescent="0.3">
      <c r="B47" s="496"/>
      <c r="C47" s="496"/>
      <c r="E47" s="492"/>
    </row>
    <row r="48" spans="1:8" x14ac:dyDescent="0.3">
      <c r="A48" s="500" t="s">
        <v>1860</v>
      </c>
      <c r="B48" s="500">
        <f>B33+B46</f>
        <v>16020081080</v>
      </c>
      <c r="C48" s="500">
        <f>C33+C46</f>
        <v>3327890365</v>
      </c>
      <c r="D48" s="500">
        <f>D33+D46</f>
        <v>12692190715</v>
      </c>
      <c r="E48" s="492"/>
    </row>
    <row r="49" spans="1:13" s="501" customFormat="1" x14ac:dyDescent="0.3">
      <c r="A49" s="491"/>
      <c r="B49" s="491"/>
      <c r="C49" s="491"/>
      <c r="D49" s="491"/>
      <c r="E49" s="493"/>
    </row>
    <row r="50" spans="1:13" s="493" customFormat="1" x14ac:dyDescent="0.3">
      <c r="A50" s="548" t="s">
        <v>1921</v>
      </c>
      <c r="B50" s="496"/>
      <c r="C50" s="491"/>
      <c r="D50" s="496"/>
      <c r="F50" s="370"/>
      <c r="G50" s="370"/>
      <c r="H50" s="370"/>
      <c r="I50" s="370"/>
      <c r="J50" s="370"/>
      <c r="K50" s="370"/>
      <c r="L50" s="370"/>
      <c r="M50" s="370"/>
    </row>
    <row r="51" spans="1:13" s="493" customFormat="1" x14ac:dyDescent="0.3">
      <c r="A51" s="491" t="s">
        <v>1922</v>
      </c>
      <c r="B51" s="496">
        <v>51875817</v>
      </c>
      <c r="C51" s="491">
        <v>0</v>
      </c>
      <c r="D51" s="496">
        <f>B51-C51</f>
        <v>51875817</v>
      </c>
      <c r="F51" s="370"/>
      <c r="G51" s="370"/>
      <c r="H51" s="370"/>
      <c r="I51" s="370"/>
      <c r="J51" s="370"/>
      <c r="K51" s="370"/>
      <c r="L51" s="370"/>
      <c r="M51" s="370"/>
    </row>
    <row r="52" spans="1:13" s="493" customFormat="1" x14ac:dyDescent="0.3">
      <c r="A52" s="491" t="s">
        <v>1923</v>
      </c>
      <c r="B52" s="491">
        <v>1906395206</v>
      </c>
      <c r="C52" s="491">
        <v>357610749</v>
      </c>
      <c r="D52" s="496">
        <f t="shared" ref="D52:D58" si="4">B52-C52</f>
        <v>1548784457</v>
      </c>
      <c r="F52" s="370"/>
      <c r="G52" s="370"/>
      <c r="H52" s="370"/>
      <c r="I52" s="370"/>
      <c r="J52" s="370"/>
      <c r="K52" s="370"/>
      <c r="L52" s="370"/>
      <c r="M52" s="370"/>
    </row>
    <row r="53" spans="1:13" s="493" customFormat="1" x14ac:dyDescent="0.3">
      <c r="A53" s="491" t="s">
        <v>1924</v>
      </c>
      <c r="B53" s="496">
        <v>81349487</v>
      </c>
      <c r="C53" s="491">
        <v>12429246</v>
      </c>
      <c r="D53" s="496">
        <f t="shared" si="4"/>
        <v>68920241</v>
      </c>
      <c r="F53" s="370"/>
      <c r="G53" s="370"/>
      <c r="H53" s="370"/>
      <c r="I53" s="370"/>
      <c r="J53" s="370"/>
      <c r="K53" s="370"/>
      <c r="L53" s="370"/>
      <c r="M53" s="370"/>
    </row>
    <row r="54" spans="1:13" s="493" customFormat="1" x14ac:dyDescent="0.3">
      <c r="A54" s="491" t="s">
        <v>1925</v>
      </c>
      <c r="B54" s="496">
        <v>376000</v>
      </c>
      <c r="C54" s="496">
        <v>0</v>
      </c>
      <c r="D54" s="496">
        <f t="shared" si="4"/>
        <v>376000</v>
      </c>
      <c r="F54" s="370"/>
      <c r="G54" s="370"/>
      <c r="H54" s="370"/>
      <c r="I54" s="370"/>
      <c r="J54" s="370"/>
      <c r="K54" s="370"/>
      <c r="L54" s="370"/>
      <c r="M54" s="370"/>
    </row>
    <row r="55" spans="1:13" x14ac:dyDescent="0.3">
      <c r="D55" s="496"/>
    </row>
    <row r="56" spans="1:13" s="493" customFormat="1" x14ac:dyDescent="0.3">
      <c r="A56" s="548" t="s">
        <v>1926</v>
      </c>
      <c r="B56" s="491"/>
      <c r="C56" s="491"/>
      <c r="D56" s="496"/>
      <c r="F56" s="370"/>
      <c r="G56" s="370"/>
      <c r="H56" s="370"/>
      <c r="I56" s="370"/>
      <c r="J56" s="370"/>
      <c r="K56" s="370"/>
      <c r="L56" s="370"/>
      <c r="M56" s="370"/>
    </row>
    <row r="57" spans="1:13" s="493" customFormat="1" x14ac:dyDescent="0.3">
      <c r="A57" s="491" t="s">
        <v>1927</v>
      </c>
      <c r="B57" s="496">
        <v>8439654</v>
      </c>
      <c r="C57" s="491">
        <v>0</v>
      </c>
      <c r="D57" s="496">
        <f t="shared" si="4"/>
        <v>8439654</v>
      </c>
      <c r="F57" s="370"/>
      <c r="G57" s="370"/>
      <c r="H57" s="370"/>
      <c r="I57" s="370"/>
      <c r="J57" s="370"/>
      <c r="K57" s="370"/>
      <c r="L57" s="370"/>
      <c r="M57" s="370"/>
    </row>
    <row r="58" spans="1:13" s="493" customFormat="1" x14ac:dyDescent="0.3">
      <c r="A58" s="491" t="s">
        <v>1928</v>
      </c>
      <c r="B58" s="496">
        <v>7988599</v>
      </c>
      <c r="C58" s="491">
        <v>0</v>
      </c>
      <c r="D58" s="496">
        <f t="shared" si="4"/>
        <v>7988599</v>
      </c>
      <c r="F58" s="370"/>
      <c r="G58" s="370"/>
      <c r="H58" s="370"/>
      <c r="I58" s="370"/>
      <c r="J58" s="370"/>
      <c r="K58" s="370"/>
      <c r="L58" s="370"/>
      <c r="M58" s="370"/>
    </row>
    <row r="59" spans="1:13" s="493" customFormat="1" x14ac:dyDescent="0.3">
      <c r="A59" s="491"/>
      <c r="B59" s="496"/>
      <c r="C59" s="491"/>
      <c r="D59" s="496"/>
      <c r="F59" s="370"/>
      <c r="G59" s="370"/>
      <c r="H59" s="370"/>
      <c r="I59" s="370"/>
      <c r="J59" s="370"/>
      <c r="K59" s="370"/>
      <c r="L59" s="370"/>
      <c r="M59" s="370"/>
    </row>
    <row r="60" spans="1:13" s="493" customFormat="1" x14ac:dyDescent="0.3">
      <c r="A60" s="491"/>
      <c r="B60" s="491"/>
      <c r="C60" s="491"/>
      <c r="D60" s="496"/>
      <c r="F60" s="370"/>
      <c r="G60" s="370"/>
      <c r="H60" s="370"/>
      <c r="I60" s="370"/>
      <c r="J60" s="370"/>
      <c r="K60" s="370"/>
      <c r="L60" s="370"/>
      <c r="M60" s="370"/>
    </row>
    <row r="61" spans="1:13" s="493" customFormat="1" x14ac:dyDescent="0.3">
      <c r="A61" s="491"/>
      <c r="B61" s="496"/>
      <c r="C61" s="496"/>
      <c r="D61" s="496"/>
      <c r="F61" s="370"/>
      <c r="G61" s="370"/>
      <c r="H61" s="370"/>
      <c r="I61" s="370"/>
      <c r="J61" s="370"/>
      <c r="K61" s="370"/>
      <c r="L61" s="370"/>
      <c r="M61" s="370"/>
    </row>
    <row r="63" spans="1:13" s="493" customFormat="1" x14ac:dyDescent="0.3">
      <c r="A63" s="491"/>
      <c r="B63" s="496"/>
      <c r="C63" s="496"/>
      <c r="D63" s="496"/>
      <c r="F63" s="370"/>
      <c r="G63" s="370"/>
      <c r="H63" s="370"/>
      <c r="I63" s="370"/>
      <c r="J63" s="370"/>
      <c r="K63" s="370"/>
      <c r="L63" s="370"/>
      <c r="M63" s="370"/>
    </row>
    <row r="64" spans="1:13" s="493" customFormat="1" x14ac:dyDescent="0.3">
      <c r="A64" s="491"/>
      <c r="B64" s="496"/>
      <c r="C64" s="496"/>
      <c r="D64" s="496"/>
      <c r="F64" s="370"/>
      <c r="G64" s="370"/>
      <c r="H64" s="370"/>
      <c r="I64" s="370"/>
      <c r="J64" s="370"/>
      <c r="K64" s="370"/>
      <c r="L64" s="370"/>
      <c r="M64" s="370"/>
    </row>
    <row r="65" spans="1:13" s="493" customFormat="1" x14ac:dyDescent="0.3">
      <c r="A65" s="491"/>
      <c r="B65" s="496"/>
      <c r="C65" s="496"/>
      <c r="D65" s="496"/>
      <c r="F65" s="370"/>
      <c r="G65" s="370"/>
      <c r="H65" s="370"/>
      <c r="I65" s="370"/>
      <c r="J65" s="370"/>
      <c r="K65" s="370"/>
      <c r="L65" s="370"/>
      <c r="M65" s="370"/>
    </row>
    <row r="66" spans="1:13" s="493" customFormat="1" x14ac:dyDescent="0.3">
      <c r="A66" s="491"/>
      <c r="B66" s="496"/>
      <c r="C66" s="496"/>
      <c r="D66" s="496"/>
      <c r="F66" s="370"/>
      <c r="G66" s="370"/>
      <c r="H66" s="370"/>
      <c r="I66" s="370"/>
      <c r="J66" s="370"/>
      <c r="K66" s="370"/>
      <c r="L66" s="370"/>
      <c r="M66" s="370"/>
    </row>
    <row r="67" spans="1:13" s="493" customFormat="1" x14ac:dyDescent="0.3">
      <c r="A67" s="491"/>
      <c r="B67" s="496"/>
      <c r="C67" s="496"/>
      <c r="D67" s="496"/>
      <c r="F67" s="370"/>
      <c r="G67" s="370"/>
      <c r="H67" s="370"/>
      <c r="I67" s="370"/>
      <c r="J67" s="370"/>
      <c r="K67" s="370"/>
      <c r="L67" s="370"/>
      <c r="M67" s="370"/>
    </row>
    <row r="68" spans="1:13" s="493" customFormat="1" x14ac:dyDescent="0.3">
      <c r="A68" s="491"/>
      <c r="B68" s="496"/>
      <c r="C68" s="496"/>
      <c r="D68" s="496"/>
      <c r="F68" s="370"/>
      <c r="G68" s="370"/>
      <c r="H68" s="370"/>
      <c r="I68" s="370"/>
      <c r="J68" s="370"/>
      <c r="K68" s="370"/>
      <c r="L68" s="370"/>
      <c r="M68" s="370"/>
    </row>
    <row r="69" spans="1:13" s="493" customFormat="1" x14ac:dyDescent="0.3">
      <c r="A69" s="491"/>
      <c r="B69" s="496"/>
      <c r="C69" s="496"/>
      <c r="D69" s="496"/>
      <c r="F69" s="370"/>
      <c r="G69" s="370"/>
      <c r="H69" s="370"/>
      <c r="I69" s="370"/>
      <c r="J69" s="370"/>
      <c r="K69" s="370"/>
      <c r="L69" s="370"/>
      <c r="M69" s="370"/>
    </row>
    <row r="70" spans="1:13" s="493" customFormat="1" x14ac:dyDescent="0.3">
      <c r="A70" s="491"/>
      <c r="B70" s="496"/>
      <c r="C70" s="496"/>
      <c r="D70" s="496"/>
      <c r="F70" s="370"/>
      <c r="G70" s="370"/>
      <c r="H70" s="370"/>
      <c r="I70" s="370"/>
      <c r="J70" s="370"/>
      <c r="K70" s="370"/>
      <c r="L70" s="370"/>
      <c r="M70" s="370"/>
    </row>
    <row r="71" spans="1:13" s="493" customFormat="1" x14ac:dyDescent="0.3">
      <c r="A71" s="491"/>
      <c r="B71" s="496"/>
      <c r="C71" s="496"/>
      <c r="D71" s="496"/>
      <c r="F71" s="370"/>
      <c r="G71" s="370"/>
      <c r="H71" s="370"/>
      <c r="I71" s="370"/>
      <c r="J71" s="370"/>
      <c r="K71" s="370"/>
      <c r="L71" s="370"/>
      <c r="M71" s="370"/>
    </row>
    <row r="72" spans="1:13" s="493" customFormat="1" x14ac:dyDescent="0.3">
      <c r="A72" s="491"/>
      <c r="B72" s="496"/>
      <c r="C72" s="496"/>
      <c r="D72" s="496"/>
      <c r="F72" s="370"/>
      <c r="G72" s="370"/>
      <c r="H72" s="370"/>
      <c r="I72" s="370"/>
      <c r="J72" s="370"/>
      <c r="K72" s="370"/>
      <c r="L72" s="370"/>
      <c r="M72" s="370"/>
    </row>
    <row r="74" spans="1:13" s="493" customFormat="1" x14ac:dyDescent="0.3">
      <c r="A74" s="491"/>
      <c r="B74" s="496"/>
      <c r="C74" s="496"/>
      <c r="D74" s="496"/>
      <c r="F74" s="370"/>
      <c r="G74" s="370"/>
      <c r="H74" s="370"/>
      <c r="I74" s="370"/>
      <c r="J74" s="370"/>
      <c r="K74" s="370"/>
      <c r="L74" s="370"/>
      <c r="M74" s="370"/>
    </row>
    <row r="75" spans="1:13" s="493" customFormat="1" x14ac:dyDescent="0.3">
      <c r="A75" s="491"/>
      <c r="B75" s="496"/>
      <c r="C75" s="496"/>
      <c r="D75" s="496"/>
      <c r="F75" s="370"/>
      <c r="G75" s="370"/>
      <c r="H75" s="370"/>
      <c r="I75" s="370"/>
      <c r="J75" s="370"/>
      <c r="K75" s="370"/>
      <c r="L75" s="370"/>
      <c r="M75" s="370"/>
    </row>
    <row r="76" spans="1:13" s="493" customFormat="1" x14ac:dyDescent="0.3">
      <c r="A76" s="491"/>
      <c r="B76" s="496"/>
      <c r="C76" s="496"/>
      <c r="D76" s="496"/>
      <c r="F76" s="370"/>
      <c r="G76" s="370"/>
      <c r="H76" s="370"/>
      <c r="I76" s="370"/>
      <c r="J76" s="370"/>
      <c r="K76" s="370"/>
      <c r="L76" s="370"/>
      <c r="M76" s="370"/>
    </row>
    <row r="77" spans="1:13" s="493" customFormat="1" x14ac:dyDescent="0.3">
      <c r="A77" s="491"/>
      <c r="B77" s="496"/>
      <c r="C77" s="496"/>
      <c r="D77" s="496"/>
      <c r="F77" s="370"/>
      <c r="G77" s="370"/>
      <c r="H77" s="370"/>
      <c r="I77" s="370"/>
      <c r="J77" s="370"/>
      <c r="K77" s="370"/>
      <c r="L77" s="370"/>
      <c r="M77" s="370"/>
    </row>
    <row r="78" spans="1:13" s="493" customFormat="1" x14ac:dyDescent="0.3">
      <c r="A78" s="491"/>
      <c r="B78" s="496"/>
      <c r="C78" s="496"/>
      <c r="D78" s="496"/>
      <c r="F78" s="370"/>
      <c r="G78" s="370"/>
      <c r="H78" s="370"/>
      <c r="I78" s="370"/>
      <c r="J78" s="370"/>
      <c r="K78" s="370"/>
      <c r="L78" s="370"/>
      <c r="M78" s="370"/>
    </row>
    <row r="80" spans="1:13" s="493" customFormat="1" x14ac:dyDescent="0.3">
      <c r="A80" s="491"/>
      <c r="B80" s="496"/>
      <c r="C80" s="496"/>
      <c r="D80" s="496"/>
      <c r="F80" s="370"/>
      <c r="G80" s="370"/>
      <c r="H80" s="370"/>
      <c r="I80" s="370"/>
      <c r="J80" s="370"/>
      <c r="K80" s="370"/>
      <c r="L80" s="370"/>
      <c r="M80" s="370"/>
    </row>
    <row r="81" spans="1:13" s="493" customFormat="1" x14ac:dyDescent="0.3">
      <c r="A81" s="491"/>
      <c r="B81" s="496"/>
      <c r="C81" s="496"/>
      <c r="D81" s="491"/>
      <c r="F81" s="370"/>
      <c r="G81" s="370"/>
      <c r="H81" s="370"/>
      <c r="I81" s="370"/>
      <c r="J81" s="370"/>
      <c r="K81" s="370"/>
      <c r="L81" s="370"/>
      <c r="M81" s="370"/>
    </row>
    <row r="82" spans="1:13" s="493" customFormat="1" x14ac:dyDescent="0.3">
      <c r="A82" s="491"/>
      <c r="B82" s="496"/>
      <c r="C82" s="496"/>
      <c r="D82" s="496"/>
      <c r="F82" s="370"/>
      <c r="G82" s="370"/>
      <c r="H82" s="370"/>
      <c r="I82" s="370"/>
      <c r="J82" s="370"/>
      <c r="K82" s="370"/>
      <c r="L82" s="370"/>
      <c r="M82" s="370"/>
    </row>
    <row r="83" spans="1:13" s="493" customFormat="1" x14ac:dyDescent="0.3">
      <c r="A83" s="491"/>
      <c r="B83" s="496"/>
      <c r="C83" s="496"/>
      <c r="D83" s="496"/>
      <c r="F83" s="370"/>
      <c r="G83" s="370"/>
      <c r="H83" s="370"/>
      <c r="I83" s="370"/>
      <c r="J83" s="370"/>
      <c r="K83" s="370"/>
      <c r="L83" s="370"/>
      <c r="M83" s="370"/>
    </row>
    <row r="84" spans="1:13" s="493" customFormat="1" x14ac:dyDescent="0.3">
      <c r="A84" s="491"/>
      <c r="B84" s="496"/>
      <c r="C84" s="496"/>
      <c r="D84" s="496"/>
      <c r="F84" s="370"/>
      <c r="G84" s="370"/>
      <c r="H84" s="370"/>
      <c r="I84" s="370"/>
      <c r="J84" s="370"/>
      <c r="K84" s="370"/>
      <c r="L84" s="370"/>
      <c r="M84" s="370"/>
    </row>
    <row r="86" spans="1:13" s="493" customFormat="1" x14ac:dyDescent="0.3">
      <c r="A86" s="491"/>
      <c r="B86" s="496"/>
      <c r="C86" s="496"/>
      <c r="D86" s="496"/>
      <c r="F86" s="370"/>
      <c r="G86" s="370"/>
      <c r="H86" s="370"/>
      <c r="I86" s="370"/>
      <c r="J86" s="370"/>
      <c r="K86" s="370"/>
      <c r="L86" s="370"/>
      <c r="M86" s="370"/>
    </row>
    <row r="95" spans="1:13" s="493" customFormat="1" x14ac:dyDescent="0.3">
      <c r="A95" s="491"/>
      <c r="B95" s="573"/>
      <c r="C95" s="573"/>
      <c r="D95" s="573"/>
      <c r="F95" s="370"/>
      <c r="G95" s="370"/>
      <c r="H95" s="370"/>
      <c r="I95" s="370"/>
      <c r="J95" s="370"/>
      <c r="K95" s="370"/>
      <c r="L95" s="370"/>
      <c r="M95" s="370"/>
    </row>
    <row r="96" spans="1:13" s="493" customFormat="1" x14ac:dyDescent="0.3">
      <c r="A96" s="491"/>
      <c r="B96" s="574"/>
      <c r="C96" s="574"/>
      <c r="D96" s="574"/>
      <c r="F96" s="370"/>
      <c r="G96" s="370"/>
      <c r="H96" s="370"/>
      <c r="I96" s="370"/>
      <c r="J96" s="370"/>
      <c r="K96" s="370"/>
      <c r="L96" s="370"/>
      <c r="M96" s="370"/>
    </row>
  </sheetData>
  <mergeCells count="4">
    <mergeCell ref="A3:E3"/>
    <mergeCell ref="A4:C4"/>
    <mergeCell ref="B95:D95"/>
    <mergeCell ref="B96:D96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>&amp;LDombóvár Város Önkormányzata&amp;C&amp;P. oldal</oddFooter>
  </headerFooter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16</vt:i4>
      </vt:variant>
    </vt:vector>
  </HeadingPairs>
  <TitlesOfParts>
    <vt:vector size="40" baseType="lpstr">
      <vt:lpstr>1. m. bevételek 2018 (z)</vt:lpstr>
      <vt:lpstr>2. m. kiadások 2018 (z)</vt:lpstr>
      <vt:lpstr>2.a KÖH 2018 (z)</vt:lpstr>
      <vt:lpstr>3. maradványkimutatás (z)</vt:lpstr>
      <vt:lpstr>4.1 mell. felújítások (z)</vt:lpstr>
      <vt:lpstr>4.2 mell. beruházások (z)</vt:lpstr>
      <vt:lpstr>5.1 mell. eszközök (z)</vt:lpstr>
      <vt:lpstr>5.2 mell. források (z)</vt:lpstr>
      <vt:lpstr>5.3. mell. Kataszter (z)</vt:lpstr>
      <vt:lpstr>6. mell. létszám (z)</vt:lpstr>
      <vt:lpstr>7. melléklet 2018</vt:lpstr>
      <vt:lpstr>8.1 mell. beruh_hitel (z)</vt:lpstr>
      <vt:lpstr>8.2 mell. röv.lej. hitel (z)</vt:lpstr>
      <vt:lpstr>8.3 mell. kezességvállalás (z)</vt:lpstr>
      <vt:lpstr>9.1 mell. ált.műk. (z)</vt:lpstr>
      <vt:lpstr>9.2 mell. kieg. tám. (z)</vt:lpstr>
      <vt:lpstr>10. költségvetési kiadások (z)</vt:lpstr>
      <vt:lpstr>11. költségvetési bevételek (z)</vt:lpstr>
      <vt:lpstr>12. finanszírozási kiadások (z)</vt:lpstr>
      <vt:lpstr>13. finanszírozási bevételek (z</vt:lpstr>
      <vt:lpstr>14. konsz. mérleg (z)</vt:lpstr>
      <vt:lpstr>15. konsz. eredménykimutatás (z</vt:lpstr>
      <vt:lpstr>16. melléklet 2018 (z)</vt:lpstr>
      <vt:lpstr>17. melléklet 2018 EU (z)</vt:lpstr>
      <vt:lpstr>'1. m. bevételek 2018 (z)'!Nyomtatási_cím</vt:lpstr>
      <vt:lpstr>'2. m. kiadások 2018 (z)'!Nyomtatási_cím</vt:lpstr>
      <vt:lpstr>'2.a KÖH 2018 (z)'!Nyomtatási_cím</vt:lpstr>
      <vt:lpstr>'5.3. mell. Kataszter (z)'!Nyomtatási_cím</vt:lpstr>
      <vt:lpstr>'9.1 mell. ált.műk. (z)'!Nyomtatási_cím</vt:lpstr>
      <vt:lpstr>'1. m. bevételek 2018 (z)'!Nyomtatási_terület</vt:lpstr>
      <vt:lpstr>'10. költségvetési kiadások (z)'!Nyomtatási_terület</vt:lpstr>
      <vt:lpstr>'13. finanszírozási bevételek (z'!Nyomtatási_terület</vt:lpstr>
      <vt:lpstr>'14. konsz. mérleg (z)'!Nyomtatási_terület</vt:lpstr>
      <vt:lpstr>'15. konsz. eredménykimutatás (z'!Nyomtatási_terület</vt:lpstr>
      <vt:lpstr>'16. melléklet 2018 (z)'!Nyomtatási_terület</vt:lpstr>
      <vt:lpstr>'2. m. kiadások 2018 (z)'!Nyomtatási_terület</vt:lpstr>
      <vt:lpstr>'2.a KÖH 2018 (z)'!Nyomtatási_terület</vt:lpstr>
      <vt:lpstr>'5.1 mell. eszközök (z)'!Nyomtatási_terület</vt:lpstr>
      <vt:lpstr>'5.3. mell. Kataszter (z)'!Nyomtatási_terület</vt:lpstr>
      <vt:lpstr>'9.2 mell. kieg. tám. (z)'!Nyomtatási_terület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2019-05-22T10:52:19Z</cp:lastPrinted>
  <dcterms:created xsi:type="dcterms:W3CDTF">2009-01-15T09:14:34Z</dcterms:created>
  <dcterms:modified xsi:type="dcterms:W3CDTF">2019-05-31T06:50:20Z</dcterms:modified>
</cp:coreProperties>
</file>