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estület\Testület\Rendeletek\"/>
    </mc:Choice>
  </mc:AlternateContent>
  <xr:revisionPtr revIDLastSave="0" documentId="10_ncr:8100000_{8CFC6053-3B73-4BC9-920D-9DF2A1F64222}" xr6:coauthVersionLast="33" xr6:coauthVersionMax="33" xr10:uidLastSave="{00000000-0000-0000-0000-000000000000}"/>
  <bookViews>
    <workbookView xWindow="0" yWindow="0" windowWidth="28800" windowHeight="11625" tabRatio="597" firstSheet="19" activeTab="23" xr2:uid="{00000000-000D-0000-FFFF-FFFF00000000}"/>
  </bookViews>
  <sheets>
    <sheet name="1. m. bevételek (z)" sheetId="195" r:id="rId1"/>
    <sheet name="2. m. kiadások (z)" sheetId="196" r:id="rId2"/>
    <sheet name="2.a KÖH (z)" sheetId="203" r:id="rId3"/>
    <sheet name="3. maradványkimutatás (z)" sheetId="202" r:id="rId4"/>
    <sheet name="4.1 mell. felújítások (z)" sheetId="206" r:id="rId5"/>
    <sheet name="4.2 mell. beruházások (z)" sheetId="207" r:id="rId6"/>
    <sheet name="5.1 mell. eszközök (z)" sheetId="200" r:id="rId7"/>
    <sheet name="5.2 mell. források (z)" sheetId="201" r:id="rId8"/>
    <sheet name="5.3. mell. Kataszter (z)" sheetId="205" r:id="rId9"/>
    <sheet name="6. mell. létszám (z)" sheetId="208" r:id="rId10"/>
    <sheet name="7. melléklet (z)" sheetId="177" r:id="rId11"/>
    <sheet name="8.1 mell. beruh_hitel (z)" sheetId="209" r:id="rId12"/>
    <sheet name="8.2 mell. röv.lej. hitel (z)" sheetId="210" r:id="rId13"/>
    <sheet name="8.3 mell. kezességvállalás (z)" sheetId="211" r:id="rId14"/>
    <sheet name="9.1 mell. ált.műk. (z)" sheetId="212" r:id="rId15"/>
    <sheet name="9.2 mell. kieg. tám. (z)" sheetId="213" r:id="rId16"/>
    <sheet name="10. költségvetési kiadások (z)" sheetId="220" r:id="rId17"/>
    <sheet name="11. költségvetési bevételek (z)" sheetId="221" r:id="rId18"/>
    <sheet name="12. finanszírozási kiadások (z)" sheetId="222" r:id="rId19"/>
    <sheet name="13. finanszírozási bevételek (z" sheetId="223" r:id="rId20"/>
    <sheet name="14. konsz. mérleg (z)" sheetId="224" r:id="rId21"/>
    <sheet name="15. konsz. eredménykimutatás (z" sheetId="225" r:id="rId22"/>
    <sheet name="16. melléklet (z)" sheetId="226" r:id="rId23"/>
    <sheet name="17. melléklet (z)" sheetId="204" r:id="rId24"/>
  </sheets>
  <definedNames>
    <definedName name="_xlnm.Print_Titles" localSheetId="0">'1. m. bevételek (z)'!$5:$7</definedName>
    <definedName name="_xlnm.Print_Titles" localSheetId="1">'2. m. kiadások (z)'!$5:$7</definedName>
    <definedName name="_xlnm.Print_Titles" localSheetId="2">'2.a KÖH (z)'!$7:$7</definedName>
    <definedName name="_xlnm.Print_Titles" localSheetId="8">'5.3. mell. Kataszter (z)'!$6:$6</definedName>
    <definedName name="_xlnm.Print_Titles" localSheetId="14">'9.1 mell. ált.műk. (z)'!$5:$7</definedName>
    <definedName name="_xlnm.Print_Area" localSheetId="0">'1. m. bevételek (z)'!$A$1:$O$254</definedName>
    <definedName name="_xlnm.Print_Area" localSheetId="1">'2. m. kiadások (z)'!$A$1:$O$426</definedName>
    <definedName name="_xlnm.Print_Area" localSheetId="2">'2.a KÖH (z)'!$A$1:$AB$12</definedName>
    <definedName name="_xlnm.Print_Area" localSheetId="6">'5.1 mell. eszközök (z)'!$A$1:$J$23</definedName>
    <definedName name="_xlnm.Print_Area" localSheetId="8">'5.3. mell. Kataszter (z)'!$A$1:$E$56</definedName>
    <definedName name="_xlnm.Print_Area" localSheetId="15">'9.2 mell. kieg. tám. (z)'!$A$1:$E$28</definedName>
  </definedNames>
  <calcPr calcId="162913"/>
</workbook>
</file>

<file path=xl/calcChain.xml><?xml version="1.0" encoding="utf-8"?>
<calcChain xmlns="http://schemas.openxmlformats.org/spreadsheetml/2006/main">
  <c r="F16" i="226" l="1"/>
  <c r="F15" i="226"/>
  <c r="F28" i="226"/>
  <c r="F26" i="226"/>
  <c r="F13" i="226"/>
  <c r="M17" i="226"/>
  <c r="M25" i="226"/>
  <c r="M13" i="226"/>
  <c r="M27" i="226"/>
  <c r="M16" i="226"/>
  <c r="M26" i="226"/>
  <c r="M14" i="226"/>
  <c r="J20" i="226"/>
  <c r="I30" i="226"/>
  <c r="I33" i="226" s="1"/>
  <c r="I20" i="226"/>
  <c r="B30" i="226"/>
  <c r="B20" i="226"/>
  <c r="B33" i="226" l="1"/>
  <c r="L30" i="226"/>
  <c r="K30" i="226"/>
  <c r="J30" i="226"/>
  <c r="E30" i="226"/>
  <c r="D30" i="226"/>
  <c r="C30" i="226"/>
  <c r="L20" i="226"/>
  <c r="K20" i="226"/>
  <c r="E20" i="226"/>
  <c r="D20" i="226"/>
  <c r="C20" i="226"/>
  <c r="E26" i="213"/>
  <c r="E25" i="213"/>
  <c r="E22" i="213"/>
  <c r="E21" i="213"/>
  <c r="E12" i="213"/>
  <c r="D13" i="213"/>
  <c r="C13" i="213"/>
  <c r="B13" i="213"/>
  <c r="E44" i="212"/>
  <c r="C44" i="212"/>
  <c r="F44" i="212"/>
  <c r="E41" i="212"/>
  <c r="H41" i="212" s="1"/>
  <c r="F41" i="212"/>
  <c r="C41" i="212"/>
  <c r="L33" i="226" l="1"/>
  <c r="E33" i="226"/>
  <c r="K33" i="226"/>
  <c r="D33" i="226"/>
  <c r="J33" i="226"/>
  <c r="C33" i="226"/>
  <c r="G44" i="212"/>
  <c r="I44" i="212" s="1"/>
  <c r="H44" i="212"/>
  <c r="G41" i="212"/>
  <c r="I41" i="212" s="1"/>
  <c r="F34" i="212"/>
  <c r="G34" i="212"/>
  <c r="I34" i="212" s="1"/>
  <c r="H27" i="212"/>
  <c r="G27" i="212"/>
  <c r="I27" i="212" s="1"/>
  <c r="F27" i="212"/>
  <c r="H15" i="212"/>
  <c r="H12" i="212"/>
  <c r="I12" i="212"/>
  <c r="H11" i="212"/>
  <c r="I11" i="212"/>
  <c r="H10" i="212"/>
  <c r="I10" i="212"/>
  <c r="E27" i="213"/>
  <c r="E24" i="213"/>
  <c r="E23" i="213"/>
  <c r="E20" i="213"/>
  <c r="E19" i="213"/>
  <c r="E18" i="213"/>
  <c r="E17" i="213"/>
  <c r="E16" i="213"/>
  <c r="E14" i="213"/>
  <c r="E11" i="213"/>
  <c r="E10" i="213"/>
  <c r="D9" i="213"/>
  <c r="D15" i="213" s="1"/>
  <c r="D28" i="213" s="1"/>
  <c r="C9" i="213"/>
  <c r="B9" i="213"/>
  <c r="B15" i="213" s="1"/>
  <c r="B28" i="213" s="1"/>
  <c r="E8" i="213"/>
  <c r="E9" i="213" s="1"/>
  <c r="F51" i="212"/>
  <c r="E51" i="212"/>
  <c r="C51" i="212"/>
  <c r="H50" i="212"/>
  <c r="G50" i="212"/>
  <c r="I50" i="212" s="1"/>
  <c r="F50" i="212"/>
  <c r="F49" i="212"/>
  <c r="E49" i="212"/>
  <c r="H49" i="212" s="1"/>
  <c r="C49" i="212"/>
  <c r="H48" i="212"/>
  <c r="G48" i="212"/>
  <c r="I48" i="212" s="1"/>
  <c r="F48" i="212"/>
  <c r="F47" i="212"/>
  <c r="E47" i="212"/>
  <c r="C47" i="212"/>
  <c r="H46" i="212"/>
  <c r="G46" i="212"/>
  <c r="I46" i="212" s="1"/>
  <c r="F46" i="212"/>
  <c r="F58" i="212"/>
  <c r="E58" i="212"/>
  <c r="C58" i="212"/>
  <c r="I58" i="212" s="1"/>
  <c r="H57" i="212"/>
  <c r="F56" i="212"/>
  <c r="E56" i="212"/>
  <c r="E59" i="212" s="1"/>
  <c r="C56" i="212"/>
  <c r="C59" i="212" s="1"/>
  <c r="I54" i="212"/>
  <c r="F53" i="212"/>
  <c r="E53" i="212"/>
  <c r="E55" i="212" s="1"/>
  <c r="C53" i="212"/>
  <c r="C55" i="212" s="1"/>
  <c r="F45" i="212"/>
  <c r="E45" i="212"/>
  <c r="H45" i="212" s="1"/>
  <c r="C45" i="212"/>
  <c r="F43" i="212"/>
  <c r="E43" i="212"/>
  <c r="H43" i="212" s="1"/>
  <c r="C43" i="212"/>
  <c r="F42" i="212"/>
  <c r="E42" i="212"/>
  <c r="H42" i="212" s="1"/>
  <c r="C42" i="212"/>
  <c r="F40" i="212"/>
  <c r="E40" i="212"/>
  <c r="C40" i="212"/>
  <c r="F39" i="212"/>
  <c r="E39" i="212"/>
  <c r="H39" i="212" s="1"/>
  <c r="C39" i="212"/>
  <c r="F38" i="212"/>
  <c r="E38" i="212"/>
  <c r="H38" i="212" s="1"/>
  <c r="C38" i="212"/>
  <c r="F37" i="212"/>
  <c r="E37" i="212"/>
  <c r="H37" i="212" s="1"/>
  <c r="C37" i="212"/>
  <c r="F36" i="212"/>
  <c r="E36" i="212"/>
  <c r="C36" i="212"/>
  <c r="H35" i="212"/>
  <c r="G35" i="212"/>
  <c r="I35" i="212" s="1"/>
  <c r="F35" i="212"/>
  <c r="F33" i="212"/>
  <c r="H33" i="212"/>
  <c r="F32" i="212"/>
  <c r="E32" i="212"/>
  <c r="H31" i="212"/>
  <c r="G31" i="212"/>
  <c r="I31" i="212" s="1"/>
  <c r="F31" i="212"/>
  <c r="H30" i="212"/>
  <c r="G30" i="212"/>
  <c r="F30" i="212"/>
  <c r="H28" i="212"/>
  <c r="G28" i="212"/>
  <c r="I28" i="212" s="1"/>
  <c r="F28" i="212"/>
  <c r="H26" i="212"/>
  <c r="G26" i="212"/>
  <c r="I26" i="212" s="1"/>
  <c r="F26" i="212"/>
  <c r="H25" i="212"/>
  <c r="G25" i="212"/>
  <c r="I25" i="212" s="1"/>
  <c r="F25" i="212"/>
  <c r="H24" i="212"/>
  <c r="G24" i="212"/>
  <c r="I24" i="212" s="1"/>
  <c r="F24" i="212"/>
  <c r="H23" i="212"/>
  <c r="G23" i="212"/>
  <c r="I23" i="212" s="1"/>
  <c r="F23" i="212"/>
  <c r="F22" i="212"/>
  <c r="E22" i="212"/>
  <c r="C22" i="212"/>
  <c r="C29" i="212" s="1"/>
  <c r="H21" i="212"/>
  <c r="G21" i="212"/>
  <c r="I21" i="212" s="1"/>
  <c r="F21" i="212"/>
  <c r="F20" i="212"/>
  <c r="E20" i="212"/>
  <c r="H19" i="212"/>
  <c r="G19" i="212"/>
  <c r="I19" i="212" s="1"/>
  <c r="F19" i="212"/>
  <c r="G17" i="212"/>
  <c r="F17" i="212"/>
  <c r="G16" i="212"/>
  <c r="E16" i="212"/>
  <c r="E18" i="212" s="1"/>
  <c r="C16" i="212"/>
  <c r="C18" i="212" s="1"/>
  <c r="I14" i="212"/>
  <c r="H14" i="212"/>
  <c r="I13" i="212"/>
  <c r="H13" i="212"/>
  <c r="I9" i="212"/>
  <c r="H9" i="212"/>
  <c r="I8" i="212"/>
  <c r="H8" i="212"/>
  <c r="G14" i="209"/>
  <c r="E14" i="209"/>
  <c r="D14" i="209"/>
  <c r="C14" i="209"/>
  <c r="F13" i="209"/>
  <c r="F12" i="209"/>
  <c r="F11" i="209"/>
  <c r="F10" i="209"/>
  <c r="F9" i="209"/>
  <c r="F8" i="209"/>
  <c r="G10" i="210"/>
  <c r="F10" i="210"/>
  <c r="E10" i="210"/>
  <c r="D10" i="210"/>
  <c r="C10" i="210"/>
  <c r="F14" i="209" l="1"/>
  <c r="E13" i="213"/>
  <c r="E15" i="213" s="1"/>
  <c r="E28" i="213" s="1"/>
  <c r="C15" i="213"/>
  <c r="C28" i="213" s="1"/>
  <c r="G36" i="212"/>
  <c r="I36" i="212" s="1"/>
  <c r="G40" i="212"/>
  <c r="I40" i="212" s="1"/>
  <c r="I30" i="212"/>
  <c r="C52" i="212"/>
  <c r="C60" i="212" s="1"/>
  <c r="C61" i="212" s="1"/>
  <c r="H32" i="212"/>
  <c r="E52" i="212"/>
  <c r="G51" i="212"/>
  <c r="I51" i="212" s="1"/>
  <c r="H40" i="212"/>
  <c r="H34" i="212"/>
  <c r="G32" i="212"/>
  <c r="I32" i="212" s="1"/>
  <c r="I16" i="212"/>
  <c r="I18" i="212" s="1"/>
  <c r="G43" i="212"/>
  <c r="I43" i="212" s="1"/>
  <c r="H36" i="212"/>
  <c r="G38" i="212"/>
  <c r="I38" i="212" s="1"/>
  <c r="E29" i="212"/>
  <c r="E61" i="212" s="1"/>
  <c r="G53" i="212"/>
  <c r="G55" i="212" s="1"/>
  <c r="G22" i="212"/>
  <c r="I22" i="212" s="1"/>
  <c r="E60" i="212"/>
  <c r="G56" i="212"/>
  <c r="I56" i="212" s="1"/>
  <c r="I59" i="212" s="1"/>
  <c r="H47" i="212"/>
  <c r="G49" i="212"/>
  <c r="I49" i="212" s="1"/>
  <c r="G58" i="212"/>
  <c r="H51" i="212"/>
  <c r="H16" i="212"/>
  <c r="H18" i="212" s="1"/>
  <c r="H22" i="212"/>
  <c r="G33" i="212"/>
  <c r="I33" i="212" s="1"/>
  <c r="G37" i="212"/>
  <c r="I37" i="212" s="1"/>
  <c r="G39" i="212"/>
  <c r="I39" i="212" s="1"/>
  <c r="G42" i="212"/>
  <c r="I42" i="212" s="1"/>
  <c r="G45" i="212"/>
  <c r="I45" i="212" s="1"/>
  <c r="H53" i="212"/>
  <c r="H55" i="212" s="1"/>
  <c r="H56" i="212"/>
  <c r="H59" i="212" s="1"/>
  <c r="G47" i="212"/>
  <c r="G20" i="212"/>
  <c r="I20" i="212" s="1"/>
  <c r="H20" i="212"/>
  <c r="E12" i="208"/>
  <c r="D12" i="208"/>
  <c r="C12" i="208"/>
  <c r="B12" i="208"/>
  <c r="H26" i="206"/>
  <c r="F26" i="206"/>
  <c r="H52" i="212" l="1"/>
  <c r="G52" i="212"/>
  <c r="I53" i="212"/>
  <c r="I55" i="212" s="1"/>
  <c r="G59" i="212"/>
  <c r="H60" i="212"/>
  <c r="I29" i="212"/>
  <c r="H29" i="212"/>
  <c r="H61" i="212" s="1"/>
  <c r="I47" i="212"/>
  <c r="G29" i="212"/>
  <c r="H41" i="207"/>
  <c r="G41" i="207"/>
  <c r="F41" i="207"/>
  <c r="G26" i="206"/>
  <c r="I52" i="212" l="1"/>
  <c r="I60" i="212" s="1"/>
  <c r="I61" i="212" s="1"/>
  <c r="G60" i="212"/>
  <c r="G61" i="212" s="1"/>
  <c r="O63" i="195"/>
  <c r="N63" i="195"/>
  <c r="M63" i="195"/>
  <c r="L63" i="195"/>
  <c r="L66" i="196" l="1"/>
  <c r="D53" i="205" l="1"/>
  <c r="C53" i="205"/>
  <c r="B53" i="205"/>
  <c r="E52" i="205"/>
  <c r="E51" i="205"/>
  <c r="E50" i="205"/>
  <c r="E49" i="205"/>
  <c r="E48" i="205"/>
  <c r="E47" i="205"/>
  <c r="E46" i="205"/>
  <c r="E45" i="205"/>
  <c r="E44" i="205"/>
  <c r="E43" i="205"/>
  <c r="E42" i="205"/>
  <c r="E41" i="205"/>
  <c r="E40" i="205"/>
  <c r="E39" i="205"/>
  <c r="E38" i="205"/>
  <c r="E37" i="205"/>
  <c r="E36" i="205"/>
  <c r="E35" i="205"/>
  <c r="D32" i="205"/>
  <c r="C32" i="205"/>
  <c r="B32" i="205"/>
  <c r="E30" i="205"/>
  <c r="E29" i="205"/>
  <c r="E28" i="205"/>
  <c r="E27" i="205"/>
  <c r="E26" i="205"/>
  <c r="E25" i="205"/>
  <c r="E24" i="205"/>
  <c r="E23" i="205"/>
  <c r="E19" i="205"/>
  <c r="E18" i="205"/>
  <c r="E17" i="205"/>
  <c r="E16" i="205"/>
  <c r="E15" i="205"/>
  <c r="E14" i="205"/>
  <c r="E13" i="205"/>
  <c r="E12" i="205"/>
  <c r="E11" i="205"/>
  <c r="E10" i="205"/>
  <c r="E9" i="205"/>
  <c r="E8" i="205"/>
  <c r="E7" i="205"/>
  <c r="E105" i="204"/>
  <c r="D105" i="204"/>
  <c r="F104" i="204"/>
  <c r="F105" i="204" s="1"/>
  <c r="D100" i="204"/>
  <c r="F99" i="204"/>
  <c r="F97" i="204"/>
  <c r="F96" i="204"/>
  <c r="F95" i="204"/>
  <c r="E100" i="204"/>
  <c r="D90" i="204"/>
  <c r="F89" i="204"/>
  <c r="F87" i="204"/>
  <c r="F86" i="204"/>
  <c r="F85" i="204"/>
  <c r="D80" i="204"/>
  <c r="F79" i="204"/>
  <c r="F78" i="204"/>
  <c r="F77" i="204"/>
  <c r="F76" i="204"/>
  <c r="F75" i="204"/>
  <c r="E80" i="204"/>
  <c r="F74" i="204"/>
  <c r="D70" i="204"/>
  <c r="F69" i="204"/>
  <c r="F68" i="204"/>
  <c r="D64" i="204"/>
  <c r="F63" i="204"/>
  <c r="E64" i="204"/>
  <c r="D58" i="204"/>
  <c r="F57" i="204"/>
  <c r="F56" i="204"/>
  <c r="F55" i="204"/>
  <c r="F44" i="204"/>
  <c r="E44" i="204"/>
  <c r="D44" i="204"/>
  <c r="F43" i="204"/>
  <c r="F39" i="204"/>
  <c r="E39" i="204"/>
  <c r="D39" i="204"/>
  <c r="F38" i="204"/>
  <c r="F34" i="204"/>
  <c r="E34" i="204"/>
  <c r="D34" i="204"/>
  <c r="F33" i="204"/>
  <c r="F29" i="204"/>
  <c r="E29" i="204"/>
  <c r="D29" i="204"/>
  <c r="F28" i="204"/>
  <c r="F24" i="204"/>
  <c r="E24" i="204"/>
  <c r="D24" i="204"/>
  <c r="F23" i="204"/>
  <c r="F19" i="204"/>
  <c r="E19" i="204"/>
  <c r="D19" i="204"/>
  <c r="F18" i="204"/>
  <c r="F14" i="204"/>
  <c r="F46" i="204" s="1"/>
  <c r="E14" i="204"/>
  <c r="E46" i="204" s="1"/>
  <c r="D14" i="204"/>
  <c r="D46" i="204" s="1"/>
  <c r="F13" i="204"/>
  <c r="D107" i="204" l="1"/>
  <c r="E32" i="205"/>
  <c r="D55" i="205"/>
  <c r="C55" i="205"/>
  <c r="E53" i="205"/>
  <c r="B55" i="205"/>
  <c r="E58" i="204"/>
  <c r="F62" i="204"/>
  <c r="F64" i="204" s="1"/>
  <c r="E90" i="204"/>
  <c r="F70" i="204"/>
  <c r="F80" i="204"/>
  <c r="F84" i="204"/>
  <c r="F90" i="204" s="1"/>
  <c r="E70" i="204"/>
  <c r="F54" i="204"/>
  <c r="F58" i="204" s="1"/>
  <c r="F94" i="204"/>
  <c r="F100" i="204" s="1"/>
  <c r="E55" i="205" l="1"/>
  <c r="E107" i="204"/>
  <c r="F107" i="204"/>
  <c r="F12" i="203" l="1"/>
  <c r="C12" i="203"/>
  <c r="Y12" i="203"/>
  <c r="X12" i="203"/>
  <c r="W12" i="203"/>
  <c r="V12" i="203"/>
  <c r="U12" i="203"/>
  <c r="T12" i="203"/>
  <c r="S12" i="203"/>
  <c r="R12" i="203"/>
  <c r="Q12" i="203"/>
  <c r="P12" i="203"/>
  <c r="O12" i="203"/>
  <c r="N12" i="203"/>
  <c r="M12" i="203"/>
  <c r="L12" i="203"/>
  <c r="K12" i="203"/>
  <c r="J12" i="203"/>
  <c r="I12" i="203"/>
  <c r="H12" i="203"/>
  <c r="G12" i="203"/>
  <c r="E12" i="203"/>
  <c r="D12" i="203"/>
  <c r="B12" i="203"/>
  <c r="AB11" i="203"/>
  <c r="AA11" i="203"/>
  <c r="Z11" i="203"/>
  <c r="AB10" i="203"/>
  <c r="AA10" i="203"/>
  <c r="Z10" i="203"/>
  <c r="AB9" i="203"/>
  <c r="AA9" i="203"/>
  <c r="E9" i="203"/>
  <c r="B9" i="203"/>
  <c r="Z9" i="203" s="1"/>
  <c r="Z12" i="203" l="1"/>
  <c r="AB12" i="203"/>
  <c r="AA12" i="203"/>
  <c r="B8" i="202" l="1"/>
  <c r="B12" i="202" s="1"/>
  <c r="D8" i="202"/>
  <c r="D12" i="202" s="1"/>
  <c r="C8" i="202"/>
  <c r="C12" i="202" s="1"/>
  <c r="F8" i="202"/>
  <c r="F12" i="202" s="1"/>
  <c r="E8" i="202"/>
  <c r="E12" i="202" s="1"/>
  <c r="G8" i="202"/>
  <c r="G12" i="202" s="1"/>
  <c r="H8" i="202"/>
  <c r="H27" i="202"/>
  <c r="H26" i="202"/>
  <c r="H24" i="202"/>
  <c r="H23" i="202"/>
  <c r="H22" i="202"/>
  <c r="H21" i="202"/>
  <c r="H20" i="202"/>
  <c r="H19" i="202"/>
  <c r="H18" i="202"/>
  <c r="H17" i="202"/>
  <c r="H16" i="202"/>
  <c r="H15" i="202"/>
  <c r="H14" i="202"/>
  <c r="H13" i="202"/>
  <c r="H11" i="202"/>
  <c r="H10" i="202"/>
  <c r="H9" i="202"/>
  <c r="H7" i="202"/>
  <c r="H6" i="202"/>
  <c r="H12" i="202" l="1"/>
  <c r="D15" i="201"/>
  <c r="C15" i="201"/>
  <c r="B15" i="201"/>
  <c r="E14" i="201"/>
  <c r="E13" i="201"/>
  <c r="E12" i="201"/>
  <c r="E11" i="201"/>
  <c r="E10" i="201"/>
  <c r="E9" i="201"/>
  <c r="I23" i="200"/>
  <c r="H23" i="200"/>
  <c r="G23" i="200"/>
  <c r="E23" i="200"/>
  <c r="D23" i="200"/>
  <c r="C23" i="200"/>
  <c r="B23" i="200"/>
  <c r="I13" i="200"/>
  <c r="H13" i="200"/>
  <c r="F13" i="200"/>
  <c r="E13" i="200"/>
  <c r="C13" i="200"/>
  <c r="B13" i="200"/>
  <c r="J12" i="200"/>
  <c r="G12" i="200"/>
  <c r="D12" i="200"/>
  <c r="J11" i="200"/>
  <c r="G11" i="200"/>
  <c r="D11" i="200"/>
  <c r="J10" i="200"/>
  <c r="G10" i="200"/>
  <c r="D10" i="200"/>
  <c r="J9" i="200"/>
  <c r="G9" i="200"/>
  <c r="D9" i="200"/>
  <c r="J8" i="200"/>
  <c r="G8" i="200"/>
  <c r="D8" i="200"/>
  <c r="J7" i="200"/>
  <c r="G7" i="200"/>
  <c r="D7" i="200"/>
  <c r="J21" i="200" l="1"/>
  <c r="J22" i="200"/>
  <c r="D13" i="200"/>
  <c r="J19" i="200"/>
  <c r="J20" i="200"/>
  <c r="E15" i="201"/>
  <c r="J13" i="200"/>
  <c r="J18" i="200"/>
  <c r="G13" i="200"/>
  <c r="J17" i="200"/>
  <c r="O173" i="195"/>
  <c r="M173" i="195"/>
  <c r="N173" i="195"/>
  <c r="L173" i="195"/>
  <c r="M84" i="195"/>
  <c r="O84" i="195"/>
  <c r="N84" i="195"/>
  <c r="L84" i="195"/>
  <c r="J23" i="200" l="1"/>
  <c r="M212" i="195"/>
  <c r="L212" i="195"/>
  <c r="O422" i="196" l="1"/>
  <c r="N422" i="196"/>
  <c r="M422" i="196"/>
  <c r="L422" i="196"/>
  <c r="O410" i="196"/>
  <c r="N410" i="196"/>
  <c r="M410" i="196"/>
  <c r="L410" i="196"/>
  <c r="M28" i="226" s="1"/>
  <c r="O405" i="196"/>
  <c r="N405" i="196"/>
  <c r="M405" i="196"/>
  <c r="L405" i="196"/>
  <c r="O396" i="196"/>
  <c r="N396" i="196"/>
  <c r="M396" i="196"/>
  <c r="L396" i="196"/>
  <c r="O386" i="196"/>
  <c r="O412" i="196" s="1"/>
  <c r="N386" i="196"/>
  <c r="N412" i="196" s="1"/>
  <c r="M386" i="196"/>
  <c r="L386" i="196"/>
  <c r="M24" i="226" s="1"/>
  <c r="O378" i="196"/>
  <c r="N378" i="196"/>
  <c r="M378" i="196"/>
  <c r="L378" i="196"/>
  <c r="O344" i="196"/>
  <c r="N344" i="196"/>
  <c r="M344" i="196"/>
  <c r="L344" i="196"/>
  <c r="O289" i="196"/>
  <c r="N289" i="196"/>
  <c r="M289" i="196"/>
  <c r="L289" i="196"/>
  <c r="M15" i="226" s="1"/>
  <c r="O282" i="196"/>
  <c r="N282" i="196"/>
  <c r="M282" i="196"/>
  <c r="L282" i="196"/>
  <c r="O273" i="196"/>
  <c r="N273" i="196"/>
  <c r="M273" i="196"/>
  <c r="L273" i="196"/>
  <c r="O241" i="196"/>
  <c r="O291" i="196" s="1"/>
  <c r="N241" i="196"/>
  <c r="N291" i="196" s="1"/>
  <c r="M241" i="196"/>
  <c r="L241" i="196"/>
  <c r="O230" i="196"/>
  <c r="N230" i="196"/>
  <c r="M230" i="196"/>
  <c r="L230" i="196"/>
  <c r="M12" i="226" s="1"/>
  <c r="O211" i="196"/>
  <c r="N211" i="196"/>
  <c r="M211" i="196"/>
  <c r="L211" i="196"/>
  <c r="M10" i="226" s="1"/>
  <c r="O98" i="196"/>
  <c r="N98" i="196"/>
  <c r="M98" i="196"/>
  <c r="L98" i="196"/>
  <c r="M9" i="226" s="1"/>
  <c r="O83" i="196"/>
  <c r="N83" i="196"/>
  <c r="M83" i="196"/>
  <c r="L83" i="196"/>
  <c r="M8" i="226" s="1"/>
  <c r="O66" i="196"/>
  <c r="O67" i="196" s="1"/>
  <c r="N66" i="196"/>
  <c r="N67" i="196" s="1"/>
  <c r="M66" i="196"/>
  <c r="M67" i="196" s="1"/>
  <c r="L67" i="196"/>
  <c r="O50" i="196"/>
  <c r="N50" i="196"/>
  <c r="M50" i="196"/>
  <c r="L50" i="196"/>
  <c r="O47" i="196"/>
  <c r="O51" i="196" s="1"/>
  <c r="N47" i="196"/>
  <c r="N51" i="196" s="1"/>
  <c r="M47" i="196"/>
  <c r="M51" i="196" s="1"/>
  <c r="L47" i="196"/>
  <c r="L51" i="196" s="1"/>
  <c r="O35" i="196"/>
  <c r="O38" i="196" s="1"/>
  <c r="N35" i="196"/>
  <c r="N38" i="196" s="1"/>
  <c r="M35" i="196"/>
  <c r="M38" i="196" s="1"/>
  <c r="L35" i="196"/>
  <c r="L38" i="196" s="1"/>
  <c r="O26" i="196"/>
  <c r="N26" i="196"/>
  <c r="M26" i="196"/>
  <c r="L26" i="196"/>
  <c r="M23" i="226" s="1"/>
  <c r="O23" i="196"/>
  <c r="O27" i="196" s="1"/>
  <c r="N23" i="196"/>
  <c r="N27" i="196" s="1"/>
  <c r="M23" i="196"/>
  <c r="L23" i="196"/>
  <c r="L27" i="196" s="1"/>
  <c r="O14" i="196"/>
  <c r="O15" i="196" s="1"/>
  <c r="N14" i="196"/>
  <c r="N15" i="196" s="1"/>
  <c r="N53" i="196" s="1"/>
  <c r="M14" i="196"/>
  <c r="M15" i="196" s="1"/>
  <c r="L14" i="196"/>
  <c r="O250" i="195"/>
  <c r="N250" i="195"/>
  <c r="M250" i="195"/>
  <c r="L250" i="195"/>
  <c r="O243" i="195"/>
  <c r="N243" i="195"/>
  <c r="M243" i="195"/>
  <c r="L243" i="195"/>
  <c r="F27" i="226" s="1"/>
  <c r="O231" i="195"/>
  <c r="N231" i="195"/>
  <c r="M231" i="195"/>
  <c r="L231" i="195"/>
  <c r="F14" i="226" s="1"/>
  <c r="O212" i="195"/>
  <c r="O214" i="195" s="1"/>
  <c r="N212" i="195"/>
  <c r="N214" i="195" s="1"/>
  <c r="M214" i="195"/>
  <c r="L214" i="195"/>
  <c r="O200" i="195"/>
  <c r="N200" i="195"/>
  <c r="M200" i="195"/>
  <c r="L200" i="195"/>
  <c r="F24" i="226" s="1"/>
  <c r="O192" i="195"/>
  <c r="O202" i="195" s="1"/>
  <c r="N192" i="195"/>
  <c r="N202" i="195" s="1"/>
  <c r="M192" i="195"/>
  <c r="M202" i="195" s="1"/>
  <c r="L192" i="195"/>
  <c r="O183" i="195"/>
  <c r="N183" i="195"/>
  <c r="M183" i="195"/>
  <c r="L183" i="195"/>
  <c r="O185" i="195"/>
  <c r="N185" i="195"/>
  <c r="O154" i="195"/>
  <c r="N154" i="195"/>
  <c r="M154" i="195"/>
  <c r="L154" i="195"/>
  <c r="F22" i="226" s="1"/>
  <c r="O137" i="195"/>
  <c r="N137" i="195"/>
  <c r="M137" i="195"/>
  <c r="L137" i="195"/>
  <c r="O133" i="195"/>
  <c r="N133" i="195"/>
  <c r="M133" i="195"/>
  <c r="L133" i="195"/>
  <c r="F23" i="226" s="1"/>
  <c r="O126" i="195"/>
  <c r="N126" i="195"/>
  <c r="M126" i="195"/>
  <c r="L126" i="195"/>
  <c r="O116" i="195"/>
  <c r="O139" i="195" s="1"/>
  <c r="N116" i="195"/>
  <c r="N139" i="195" s="1"/>
  <c r="M116" i="195"/>
  <c r="M139" i="195" s="1"/>
  <c r="L116" i="195"/>
  <c r="O101" i="195"/>
  <c r="N101" i="195"/>
  <c r="M101" i="195"/>
  <c r="L101" i="195"/>
  <c r="O96" i="195"/>
  <c r="N96" i="195"/>
  <c r="M96" i="195"/>
  <c r="L96" i="195"/>
  <c r="O93" i="195"/>
  <c r="O103" i="195" s="1"/>
  <c r="N93" i="195"/>
  <c r="N103" i="195" s="1"/>
  <c r="M93" i="195"/>
  <c r="L93" i="195"/>
  <c r="O58" i="195"/>
  <c r="O64" i="195" s="1"/>
  <c r="N58" i="195"/>
  <c r="N64" i="195" s="1"/>
  <c r="M58" i="195"/>
  <c r="L58" i="195"/>
  <c r="O49" i="195"/>
  <c r="O50" i="195" s="1"/>
  <c r="N49" i="195"/>
  <c r="N50" i="195" s="1"/>
  <c r="M49" i="195"/>
  <c r="M50" i="195" s="1"/>
  <c r="L49" i="195"/>
  <c r="L50" i="195" s="1"/>
  <c r="O41" i="195"/>
  <c r="N41" i="195"/>
  <c r="M40" i="195"/>
  <c r="M41" i="195" s="1"/>
  <c r="L40" i="195"/>
  <c r="L41" i="195" s="1"/>
  <c r="M32" i="195"/>
  <c r="L32" i="195"/>
  <c r="O28" i="195"/>
  <c r="O33" i="195" s="1"/>
  <c r="N28" i="195"/>
  <c r="N33" i="195" s="1"/>
  <c r="M28" i="195"/>
  <c r="L28" i="195"/>
  <c r="L33" i="195" s="1"/>
  <c r="O21" i="195"/>
  <c r="N21" i="195"/>
  <c r="M21" i="195"/>
  <c r="L21" i="195"/>
  <c r="M17" i="195"/>
  <c r="L17" i="195"/>
  <c r="O12" i="195"/>
  <c r="N12" i="195"/>
  <c r="M12" i="195"/>
  <c r="L12" i="195"/>
  <c r="L185" i="195" l="1"/>
  <c r="F25" i="226"/>
  <c r="F8" i="226"/>
  <c r="F11" i="226"/>
  <c r="L139" i="195"/>
  <c r="F10" i="226"/>
  <c r="F30" i="226"/>
  <c r="N216" i="195"/>
  <c r="F12" i="226"/>
  <c r="M11" i="226"/>
  <c r="L15" i="196"/>
  <c r="L53" i="196" s="1"/>
  <c r="M22" i="226"/>
  <c r="M30" i="226" s="1"/>
  <c r="O53" i="196"/>
  <c r="M33" i="195"/>
  <c r="L64" i="195"/>
  <c r="M64" i="195"/>
  <c r="L22" i="195"/>
  <c r="L52" i="195" s="1"/>
  <c r="L202" i="195"/>
  <c r="M103" i="195"/>
  <c r="L103" i="195"/>
  <c r="F9" i="226" s="1"/>
  <c r="N22" i="195"/>
  <c r="N52" i="195" s="1"/>
  <c r="M22" i="195"/>
  <c r="M52" i="195" s="1"/>
  <c r="O22" i="195"/>
  <c r="O52" i="195" s="1"/>
  <c r="M185" i="195"/>
  <c r="L412" i="196"/>
  <c r="M412" i="196"/>
  <c r="L291" i="196"/>
  <c r="M291" i="196"/>
  <c r="M27" i="196"/>
  <c r="M53" i="196" s="1"/>
  <c r="N414" i="196"/>
  <c r="N426" i="196" s="1"/>
  <c r="O414" i="196"/>
  <c r="O216" i="195"/>
  <c r="K422" i="196"/>
  <c r="J422" i="196"/>
  <c r="I422" i="196"/>
  <c r="H422" i="196"/>
  <c r="G422" i="196"/>
  <c r="F422" i="196"/>
  <c r="E422" i="196"/>
  <c r="D422" i="196"/>
  <c r="K410" i="196"/>
  <c r="J410" i="196"/>
  <c r="I410" i="196"/>
  <c r="H410" i="196"/>
  <c r="G410" i="196"/>
  <c r="F410" i="196"/>
  <c r="E410" i="196"/>
  <c r="D410" i="196"/>
  <c r="K405" i="196"/>
  <c r="J405" i="196"/>
  <c r="I405" i="196"/>
  <c r="H405" i="196"/>
  <c r="G405" i="196"/>
  <c r="F405" i="196"/>
  <c r="E405" i="196"/>
  <c r="D405" i="196"/>
  <c r="K396" i="196"/>
  <c r="J396" i="196"/>
  <c r="I396" i="196"/>
  <c r="H396" i="196"/>
  <c r="G396" i="196"/>
  <c r="F396" i="196"/>
  <c r="E396" i="196"/>
  <c r="D396" i="196"/>
  <c r="K386" i="196"/>
  <c r="K412" i="196" s="1"/>
  <c r="J386" i="196"/>
  <c r="J412" i="196" s="1"/>
  <c r="I386" i="196"/>
  <c r="I412" i="196" s="1"/>
  <c r="H386" i="196"/>
  <c r="H412" i="196" s="1"/>
  <c r="G386" i="196"/>
  <c r="G412" i="196" s="1"/>
  <c r="F386" i="196"/>
  <c r="F412" i="196" s="1"/>
  <c r="E386" i="196"/>
  <c r="E412" i="196" s="1"/>
  <c r="D386" i="196"/>
  <c r="D412" i="196" s="1"/>
  <c r="K378" i="196"/>
  <c r="J378" i="196"/>
  <c r="I378" i="196"/>
  <c r="H378" i="196"/>
  <c r="G378" i="196"/>
  <c r="F378" i="196"/>
  <c r="E378" i="196"/>
  <c r="D378" i="196"/>
  <c r="K344" i="196"/>
  <c r="J344" i="196"/>
  <c r="I344" i="196"/>
  <c r="H344" i="196"/>
  <c r="G344" i="196"/>
  <c r="F344" i="196"/>
  <c r="E344" i="196"/>
  <c r="D344" i="196"/>
  <c r="K289" i="196"/>
  <c r="J289" i="196"/>
  <c r="I289" i="196"/>
  <c r="H289" i="196"/>
  <c r="G289" i="196"/>
  <c r="F289" i="196"/>
  <c r="E289" i="196"/>
  <c r="D289" i="196"/>
  <c r="K282" i="196"/>
  <c r="J282" i="196"/>
  <c r="I282" i="196"/>
  <c r="H282" i="196"/>
  <c r="G282" i="196"/>
  <c r="F282" i="196"/>
  <c r="E282" i="196"/>
  <c r="D282" i="196"/>
  <c r="K273" i="196"/>
  <c r="J273" i="196"/>
  <c r="I273" i="196"/>
  <c r="H273" i="196"/>
  <c r="G273" i="196"/>
  <c r="F273" i="196"/>
  <c r="E273" i="196"/>
  <c r="D273" i="196"/>
  <c r="K241" i="196"/>
  <c r="K291" i="196" s="1"/>
  <c r="J241" i="196"/>
  <c r="J291" i="196" s="1"/>
  <c r="I241" i="196"/>
  <c r="I291" i="196" s="1"/>
  <c r="H241" i="196"/>
  <c r="G241" i="196"/>
  <c r="G291" i="196" s="1"/>
  <c r="F241" i="196"/>
  <c r="F291" i="196" s="1"/>
  <c r="E241" i="196"/>
  <c r="E291" i="196" s="1"/>
  <c r="D241" i="196"/>
  <c r="D291" i="196" s="1"/>
  <c r="K230" i="196"/>
  <c r="J230" i="196"/>
  <c r="I230" i="196"/>
  <c r="H230" i="196"/>
  <c r="G230" i="196"/>
  <c r="F230" i="196"/>
  <c r="E230" i="196"/>
  <c r="D230" i="196"/>
  <c r="K211" i="196"/>
  <c r="J211" i="196"/>
  <c r="I211" i="196"/>
  <c r="H211" i="196"/>
  <c r="G211" i="196"/>
  <c r="F211" i="196"/>
  <c r="E211" i="196"/>
  <c r="D153" i="196"/>
  <c r="D102" i="196"/>
  <c r="K98" i="196"/>
  <c r="J98" i="196"/>
  <c r="I98" i="196"/>
  <c r="H98" i="196"/>
  <c r="G98" i="196"/>
  <c r="F98" i="196"/>
  <c r="E98" i="196"/>
  <c r="D98" i="196"/>
  <c r="K83" i="196"/>
  <c r="J83" i="196"/>
  <c r="I83" i="196"/>
  <c r="I414" i="196" s="1"/>
  <c r="H83" i="196"/>
  <c r="G83" i="196"/>
  <c r="F83" i="196"/>
  <c r="E83" i="196"/>
  <c r="E414" i="196" s="1"/>
  <c r="D83" i="196"/>
  <c r="K66" i="196"/>
  <c r="K67" i="196" s="1"/>
  <c r="J66" i="196"/>
  <c r="J67" i="196" s="1"/>
  <c r="I66" i="196"/>
  <c r="I67" i="196" s="1"/>
  <c r="H66" i="196"/>
  <c r="H67" i="196" s="1"/>
  <c r="G66" i="196"/>
  <c r="G67" i="196" s="1"/>
  <c r="F66" i="196"/>
  <c r="F67" i="196" s="1"/>
  <c r="E66" i="196"/>
  <c r="E67" i="196" s="1"/>
  <c r="D66" i="196"/>
  <c r="D67" i="196" s="1"/>
  <c r="K50" i="196"/>
  <c r="J50" i="196"/>
  <c r="I50" i="196"/>
  <c r="H50" i="196"/>
  <c r="G50" i="196"/>
  <c r="F50" i="196"/>
  <c r="E50" i="196"/>
  <c r="D50" i="196"/>
  <c r="K47" i="196"/>
  <c r="K51" i="196" s="1"/>
  <c r="J47" i="196"/>
  <c r="J51" i="196" s="1"/>
  <c r="I47" i="196"/>
  <c r="I51" i="196" s="1"/>
  <c r="H47" i="196"/>
  <c r="H51" i="196" s="1"/>
  <c r="G47" i="196"/>
  <c r="G51" i="196" s="1"/>
  <c r="F47" i="196"/>
  <c r="F51" i="196" s="1"/>
  <c r="E47" i="196"/>
  <c r="E51" i="196" s="1"/>
  <c r="D47" i="196"/>
  <c r="D51" i="196" s="1"/>
  <c r="D38" i="196"/>
  <c r="K35" i="196"/>
  <c r="K38" i="196" s="1"/>
  <c r="J35" i="196"/>
  <c r="J38" i="196" s="1"/>
  <c r="I35" i="196"/>
  <c r="I38" i="196" s="1"/>
  <c r="H35" i="196"/>
  <c r="H38" i="196" s="1"/>
  <c r="G35" i="196"/>
  <c r="G38" i="196" s="1"/>
  <c r="F35" i="196"/>
  <c r="F38" i="196" s="1"/>
  <c r="E35" i="196"/>
  <c r="E38" i="196" s="1"/>
  <c r="K26" i="196"/>
  <c r="J26" i="196"/>
  <c r="I26" i="196"/>
  <c r="H26" i="196"/>
  <c r="G26" i="196"/>
  <c r="F26" i="196"/>
  <c r="E26" i="196"/>
  <c r="D26" i="196"/>
  <c r="K23" i="196"/>
  <c r="K27" i="196" s="1"/>
  <c r="J23" i="196"/>
  <c r="J27" i="196" s="1"/>
  <c r="I23" i="196"/>
  <c r="I27" i="196" s="1"/>
  <c r="H23" i="196"/>
  <c r="H27" i="196" s="1"/>
  <c r="G23" i="196"/>
  <c r="G27" i="196" s="1"/>
  <c r="F23" i="196"/>
  <c r="F27" i="196" s="1"/>
  <c r="E23" i="196"/>
  <c r="E27" i="196" s="1"/>
  <c r="D23" i="196"/>
  <c r="D27" i="196" s="1"/>
  <c r="K14" i="196"/>
  <c r="K15" i="196" s="1"/>
  <c r="J14" i="196"/>
  <c r="J15" i="196" s="1"/>
  <c r="I14" i="196"/>
  <c r="I15" i="196" s="1"/>
  <c r="I53" i="196" s="1"/>
  <c r="I426" i="196" s="1"/>
  <c r="H14" i="196"/>
  <c r="G14" i="196"/>
  <c r="G15" i="196" s="1"/>
  <c r="F14" i="196"/>
  <c r="F15" i="196" s="1"/>
  <c r="E14" i="196"/>
  <c r="E15" i="196" s="1"/>
  <c r="E53" i="196" s="1"/>
  <c r="E426" i="196" s="1"/>
  <c r="D14" i="196"/>
  <c r="D15" i="196" s="1"/>
  <c r="D53" i="196" s="1"/>
  <c r="K250" i="195"/>
  <c r="J250" i="195"/>
  <c r="I250" i="195"/>
  <c r="H250" i="195"/>
  <c r="G250" i="195"/>
  <c r="F250" i="195"/>
  <c r="E250" i="195"/>
  <c r="D250" i="195"/>
  <c r="K243" i="195"/>
  <c r="J243" i="195"/>
  <c r="I243" i="195"/>
  <c r="H243" i="195"/>
  <c r="G243" i="195"/>
  <c r="F243" i="195"/>
  <c r="E243" i="195"/>
  <c r="D243" i="195"/>
  <c r="K231" i="195"/>
  <c r="J231" i="195"/>
  <c r="I231" i="195"/>
  <c r="H231" i="195"/>
  <c r="G231" i="195"/>
  <c r="F231" i="195"/>
  <c r="E231" i="195"/>
  <c r="D231" i="195"/>
  <c r="K212" i="195"/>
  <c r="K214" i="195" s="1"/>
  <c r="J212" i="195"/>
  <c r="J214" i="195" s="1"/>
  <c r="I212" i="195"/>
  <c r="I214" i="195" s="1"/>
  <c r="H212" i="195"/>
  <c r="H214" i="195" s="1"/>
  <c r="G212" i="195"/>
  <c r="G214" i="195" s="1"/>
  <c r="F212" i="195"/>
  <c r="F214" i="195" s="1"/>
  <c r="E212" i="195"/>
  <c r="E214" i="195" s="1"/>
  <c r="D212" i="195"/>
  <c r="D214" i="195" s="1"/>
  <c r="K200" i="195"/>
  <c r="J200" i="195"/>
  <c r="I200" i="195"/>
  <c r="H200" i="195"/>
  <c r="G200" i="195"/>
  <c r="F200" i="195"/>
  <c r="E200" i="195"/>
  <c r="D200" i="195"/>
  <c r="K192" i="195"/>
  <c r="K202" i="195" s="1"/>
  <c r="J192" i="195"/>
  <c r="J202" i="195" s="1"/>
  <c r="I192" i="195"/>
  <c r="I202" i="195" s="1"/>
  <c r="H192" i="195"/>
  <c r="H202" i="195" s="1"/>
  <c r="G192" i="195"/>
  <c r="G202" i="195" s="1"/>
  <c r="F192" i="195"/>
  <c r="F202" i="195" s="1"/>
  <c r="E192" i="195"/>
  <c r="E202" i="195" s="1"/>
  <c r="D192" i="195"/>
  <c r="D202" i="195" s="1"/>
  <c r="K183" i="195"/>
  <c r="J183" i="195"/>
  <c r="I183" i="195"/>
  <c r="H183" i="195"/>
  <c r="G183" i="195"/>
  <c r="F183" i="195"/>
  <c r="E183" i="195"/>
  <c r="D183" i="195"/>
  <c r="K173" i="195"/>
  <c r="K185" i="195" s="1"/>
  <c r="J173" i="195"/>
  <c r="J185" i="195" s="1"/>
  <c r="I173" i="195"/>
  <c r="I185" i="195" s="1"/>
  <c r="H173" i="195"/>
  <c r="H185" i="195" s="1"/>
  <c r="G173" i="195"/>
  <c r="G185" i="195" s="1"/>
  <c r="F173" i="195"/>
  <c r="F185" i="195" s="1"/>
  <c r="E173" i="195"/>
  <c r="E185" i="195" s="1"/>
  <c r="D173" i="195"/>
  <c r="D185" i="195" s="1"/>
  <c r="K154" i="195"/>
  <c r="J154" i="195"/>
  <c r="I154" i="195"/>
  <c r="H154" i="195"/>
  <c r="G154" i="195"/>
  <c r="F154" i="195"/>
  <c r="E154" i="195"/>
  <c r="D154" i="195"/>
  <c r="K137" i="195"/>
  <c r="J137" i="195"/>
  <c r="I137" i="195"/>
  <c r="H137" i="195"/>
  <c r="K133" i="195"/>
  <c r="J133" i="195"/>
  <c r="I133" i="195"/>
  <c r="H133" i="195"/>
  <c r="K126" i="195"/>
  <c r="J126" i="195"/>
  <c r="I126" i="195"/>
  <c r="H126" i="195"/>
  <c r="K116" i="195"/>
  <c r="K139" i="195" s="1"/>
  <c r="J116" i="195"/>
  <c r="J139" i="195" s="1"/>
  <c r="I116" i="195"/>
  <c r="I139" i="195" s="1"/>
  <c r="H116" i="195"/>
  <c r="H139" i="195" s="1"/>
  <c r="G116" i="195"/>
  <c r="G139" i="195" s="1"/>
  <c r="F116" i="195"/>
  <c r="F139" i="195" s="1"/>
  <c r="E116" i="195"/>
  <c r="E139" i="195" s="1"/>
  <c r="D116" i="195"/>
  <c r="D139" i="195" s="1"/>
  <c r="K101" i="195"/>
  <c r="J101" i="195"/>
  <c r="I101" i="195"/>
  <c r="H101" i="195"/>
  <c r="G101" i="195"/>
  <c r="F101" i="195"/>
  <c r="E101" i="195"/>
  <c r="D101" i="195"/>
  <c r="K96" i="195"/>
  <c r="J96" i="195"/>
  <c r="I96" i="195"/>
  <c r="H96" i="195"/>
  <c r="G96" i="195"/>
  <c r="F96" i="195"/>
  <c r="E96" i="195"/>
  <c r="D96" i="195"/>
  <c r="K93" i="195"/>
  <c r="K103" i="195" s="1"/>
  <c r="J93" i="195"/>
  <c r="J103" i="195" s="1"/>
  <c r="I93" i="195"/>
  <c r="I103" i="195" s="1"/>
  <c r="H93" i="195"/>
  <c r="H103" i="195" s="1"/>
  <c r="G93" i="195"/>
  <c r="G103" i="195" s="1"/>
  <c r="F93" i="195"/>
  <c r="F103" i="195" s="1"/>
  <c r="E93" i="195"/>
  <c r="E103" i="195" s="1"/>
  <c r="D93" i="195"/>
  <c r="D103" i="195" s="1"/>
  <c r="K84" i="195"/>
  <c r="K216" i="195" s="1"/>
  <c r="J84" i="195"/>
  <c r="J216" i="195" s="1"/>
  <c r="I84" i="195"/>
  <c r="I216" i="195" s="1"/>
  <c r="H84" i="195"/>
  <c r="H216" i="195" s="1"/>
  <c r="G84" i="195"/>
  <c r="G216" i="195" s="1"/>
  <c r="F84" i="195"/>
  <c r="F216" i="195" s="1"/>
  <c r="E84" i="195"/>
  <c r="E216" i="195" s="1"/>
  <c r="D84" i="195"/>
  <c r="D216" i="195" s="1"/>
  <c r="K63" i="195"/>
  <c r="J63" i="195"/>
  <c r="I63" i="195"/>
  <c r="H63" i="195"/>
  <c r="G63" i="195"/>
  <c r="F63" i="195"/>
  <c r="E63" i="195"/>
  <c r="D63" i="195"/>
  <c r="K58" i="195"/>
  <c r="K64" i="195" s="1"/>
  <c r="J58" i="195"/>
  <c r="J64" i="195" s="1"/>
  <c r="I58" i="195"/>
  <c r="I64" i="195" s="1"/>
  <c r="H58" i="195"/>
  <c r="H64" i="195" s="1"/>
  <c r="G58" i="195"/>
  <c r="G64" i="195" s="1"/>
  <c r="F58" i="195"/>
  <c r="F64" i="195" s="1"/>
  <c r="E58" i="195"/>
  <c r="E64" i="195" s="1"/>
  <c r="D58" i="195"/>
  <c r="D64" i="195" s="1"/>
  <c r="G50" i="195"/>
  <c r="F50" i="195"/>
  <c r="E50" i="195"/>
  <c r="D50" i="195"/>
  <c r="K49" i="195"/>
  <c r="K50" i="195" s="1"/>
  <c r="J49" i="195"/>
  <c r="J50" i="195" s="1"/>
  <c r="I49" i="195"/>
  <c r="I50" i="195" s="1"/>
  <c r="H49" i="195"/>
  <c r="H50" i="195" s="1"/>
  <c r="K41" i="195"/>
  <c r="J41" i="195"/>
  <c r="G41" i="195"/>
  <c r="F41" i="195"/>
  <c r="E41" i="195"/>
  <c r="D41" i="195"/>
  <c r="I40" i="195"/>
  <c r="I41" i="195" s="1"/>
  <c r="H40" i="195"/>
  <c r="H41" i="195" s="1"/>
  <c r="I32" i="195"/>
  <c r="H32" i="195"/>
  <c r="K28" i="195"/>
  <c r="K33" i="195" s="1"/>
  <c r="J28" i="195"/>
  <c r="J33" i="195" s="1"/>
  <c r="I28" i="195"/>
  <c r="I33" i="195" s="1"/>
  <c r="H28" i="195"/>
  <c r="H33" i="195" s="1"/>
  <c r="G28" i="195"/>
  <c r="G33" i="195" s="1"/>
  <c r="F28" i="195"/>
  <c r="F33" i="195" s="1"/>
  <c r="E28" i="195"/>
  <c r="E33" i="195" s="1"/>
  <c r="D28" i="195"/>
  <c r="D33" i="195" s="1"/>
  <c r="G22" i="195"/>
  <c r="F22" i="195"/>
  <c r="E22" i="195"/>
  <c r="D22" i="195"/>
  <c r="K21" i="195"/>
  <c r="J21" i="195"/>
  <c r="I21" i="195"/>
  <c r="H21" i="195"/>
  <c r="I17" i="195"/>
  <c r="H17" i="195"/>
  <c r="K12" i="195"/>
  <c r="J12" i="195"/>
  <c r="I12" i="195"/>
  <c r="H12" i="195"/>
  <c r="G12" i="195"/>
  <c r="F12" i="195"/>
  <c r="E12" i="195"/>
  <c r="D12" i="195"/>
  <c r="F20" i="226" l="1"/>
  <c r="F33" i="226" s="1"/>
  <c r="G53" i="196"/>
  <c r="K53" i="196"/>
  <c r="L216" i="195"/>
  <c r="L219" i="195" s="1"/>
  <c r="L254" i="195" s="1"/>
  <c r="F52" i="195"/>
  <c r="F219" i="195" s="1"/>
  <c r="F254" i="195" s="1"/>
  <c r="N219" i="195"/>
  <c r="N254" i="195" s="1"/>
  <c r="M20" i="226"/>
  <c r="M33" i="226" s="1"/>
  <c r="L414" i="196"/>
  <c r="L426" i="196" s="1"/>
  <c r="O426" i="196"/>
  <c r="M216" i="195"/>
  <c r="M219" i="195" s="1"/>
  <c r="M254" i="195" s="1"/>
  <c r="M414" i="196"/>
  <c r="M426" i="196" s="1"/>
  <c r="O219" i="195"/>
  <c r="O254" i="195" s="1"/>
  <c r="G414" i="196"/>
  <c r="G426" i="196" s="1"/>
  <c r="K414" i="196"/>
  <c r="K426" i="196" s="1"/>
  <c r="D211" i="196"/>
  <c r="D414" i="196" s="1"/>
  <c r="D426" i="196" s="1"/>
  <c r="E52" i="195"/>
  <c r="E219" i="195" s="1"/>
  <c r="E254" i="195" s="1"/>
  <c r="I22" i="195"/>
  <c r="I52" i="195" s="1"/>
  <c r="I219" i="195" s="1"/>
  <c r="I254" i="195" s="1"/>
  <c r="K22" i="195"/>
  <c r="K52" i="195" s="1"/>
  <c r="K219" i="195" s="1"/>
  <c r="K254" i="195" s="1"/>
  <c r="G52" i="195"/>
  <c r="G219" i="195" s="1"/>
  <c r="G254" i="195" s="1"/>
  <c r="J22" i="195"/>
  <c r="J52" i="195" s="1"/>
  <c r="J219" i="195" s="1"/>
  <c r="J254" i="195" s="1"/>
  <c r="D52" i="195"/>
  <c r="D219" i="195" s="1"/>
  <c r="D254" i="195" s="1"/>
  <c r="F53" i="196"/>
  <c r="J53" i="196"/>
  <c r="F414" i="196"/>
  <c r="J414" i="196"/>
  <c r="H22" i="195"/>
  <c r="H52" i="195" s="1"/>
  <c r="H219" i="195" s="1"/>
  <c r="H254" i="195" s="1"/>
  <c r="H291" i="196"/>
  <c r="H414" i="196" s="1"/>
  <c r="H15" i="196"/>
  <c r="H53" i="196" s="1"/>
  <c r="H426" i="196" l="1"/>
  <c r="F426" i="196"/>
  <c r="J426" i="196"/>
</calcChain>
</file>

<file path=xl/sharedStrings.xml><?xml version="1.0" encoding="utf-8"?>
<sst xmlns="http://schemas.openxmlformats.org/spreadsheetml/2006/main" count="2810" uniqueCount="1940">
  <si>
    <t>1. Informatikai eszközök, szoftverek beszerzése</t>
  </si>
  <si>
    <t>3. Kis értékű tárgyi eszköz beszerzés</t>
  </si>
  <si>
    <t>2.13. Dombóvári Szociális Lakásalap Alapítvány részére</t>
  </si>
  <si>
    <t>2.1. Dombóvári Város- és Lakásgazdálkodási Nkft. tagi kölcsön</t>
  </si>
  <si>
    <t>1.1. Dombó-Média Kft. pótbefizetésének visszatérülése</t>
  </si>
  <si>
    <t>2.2. Lakosságtól szennyvízhozzájárulás</t>
  </si>
  <si>
    <t>1.1. Dombóvári Gyermekvilág Óvoda</t>
  </si>
  <si>
    <t>1.2. Dombóvári Szivárvány Óvoda és Bölcsőde</t>
  </si>
  <si>
    <t>1.3. Integrált Önkormányzati Szolgáltató Szervezet</t>
  </si>
  <si>
    <t>1.4. Dombóvár Város Könyvtára</t>
  </si>
  <si>
    <t>1.5. Dombóvári Közös Önkormányzati Hivatal</t>
  </si>
  <si>
    <t>2.1. Dombóvári Gyermekvilág Óvoda</t>
  </si>
  <si>
    <t>2.2. Dombóvári Szivárvány Óvoda és Bölcsőde</t>
  </si>
  <si>
    <t>2.3. Integrált Önkormányzati Szolgáltató Szervezet</t>
  </si>
  <si>
    <t>2.4. Dombóvár Város Könyvtára</t>
  </si>
  <si>
    <t>2.5. Dombóvári Közös Önkormányzati Hivatal</t>
  </si>
  <si>
    <t>2.6.1. Önkormányzat</t>
  </si>
  <si>
    <t>3.1. Víziközmű-fejlesztés finanszírozására elkülönített</t>
  </si>
  <si>
    <t>Kölcsönök visszatérülése</t>
  </si>
  <si>
    <t>2.1. Egyszeri csatlakozási díj ivóvízhálózat Nagypáltelep Döbrököz</t>
  </si>
  <si>
    <t>1.1. Bölcsőde</t>
  </si>
  <si>
    <t>105. cím összesen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</si>
  <si>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</si>
  <si>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</si>
  <si>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</si>
  <si>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</si>
  <si>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</si>
  <si>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</si>
  <si>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</si>
  <si>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</si>
  <si>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</si>
  <si>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</si>
  <si>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106.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</si>
  <si>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</si>
  <si>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</si>
  <si>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</si>
  <si>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</si>
  <si>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</si>
  <si>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</si>
  <si>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</si>
  <si>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</si>
  <si>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</si>
  <si>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</si>
  <si>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</si>
  <si>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</si>
  <si>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</si>
  <si>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</si>
  <si>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</si>
  <si>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</si>
  <si>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</si>
  <si>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</si>
  <si>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</si>
  <si>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</si>
  <si>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</si>
  <si>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</si>
  <si>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2.1. Parkoló megváltás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</si>
  <si>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</si>
  <si>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</si>
  <si>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</si>
  <si>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</si>
  <si>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</si>
  <si>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</si>
  <si>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</si>
  <si>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</si>
  <si>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</si>
  <si>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</si>
  <si>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</si>
  <si>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</si>
  <si>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</si>
  <si>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</si>
  <si>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</si>
  <si>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</si>
  <si>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Dombóvári Szivárvány Óvoda és Bölcsőde</t>
  </si>
  <si>
    <t>101-104. intézmények összesen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</si>
  <si>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</si>
  <si>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</si>
  <si>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</si>
  <si>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</si>
  <si>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</si>
  <si>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</si>
  <si>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</si>
  <si>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</si>
  <si>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</si>
  <si>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</si>
  <si>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</si>
  <si>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</si>
  <si>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</si>
  <si>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2. Foglalkoztatottak személyi juttatásai (közfoglalkoztatottak)</t>
  </si>
  <si>
    <t>4. Egyéb külső személyi juttatások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</si>
  <si>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</si>
  <si>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</si>
  <si>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</si>
  <si>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</si>
  <si>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</si>
  <si>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</si>
  <si>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</si>
  <si>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</si>
  <si>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</si>
  <si>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</si>
  <si>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</si>
  <si>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</si>
  <si>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</si>
  <si>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</si>
  <si>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</si>
  <si>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</si>
  <si>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</si>
  <si>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</si>
  <si>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</si>
  <si>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</si>
  <si>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</si>
  <si>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</si>
  <si>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</si>
  <si>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</si>
  <si>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</si>
  <si>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3.2. mezőőri járulék</t>
  </si>
  <si>
    <t>3.3. talajterhelési díj</t>
  </si>
  <si>
    <t>1.1. Állami ház hitelek törlesztése</t>
  </si>
  <si>
    <t>1.2. Lakások, egyéb ingatlanok értékesítéséből</t>
  </si>
  <si>
    <t>2.2. ÚJ K.O.R. önerőhöz átvett Csikóstőttőstől</t>
  </si>
  <si>
    <t>2.3. Kaposszekcső Község Önkormányzatától: Kapos ITK Kht. kezességvállalásra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</si>
  <si>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</si>
  <si>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</si>
  <si>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</si>
  <si>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2.8. Civil szervezetek támogatása</t>
  </si>
  <si>
    <t>2.9. Kapos Alapítvány</t>
  </si>
  <si>
    <t>2.10. Helytörténeti Gyűjtemény működtetésére</t>
  </si>
  <si>
    <t>2.11. Polgárőrség</t>
  </si>
  <si>
    <t>2.12. Hamulyák Közalapítvány működésére</t>
  </si>
  <si>
    <t>3.2. Bérlakás építési program felújításra elkülönített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</si>
  <si>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</si>
  <si>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</si>
  <si>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</si>
  <si>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</si>
  <si>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</si>
  <si>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</si>
  <si>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 Kis értékű tárgyi eszköz beszerzés</t>
  </si>
  <si>
    <t>1. Foglalkoztatottak személyi juttatásai (mezőőrök)</t>
  </si>
  <si>
    <t>3. Választott tisztségviselők juttatásai</t>
  </si>
  <si>
    <t>5. Sportpályák (DIS, Szuhay Sportcentrum)</t>
  </si>
  <si>
    <t>6. Tourinform iroda</t>
  </si>
  <si>
    <t>7. I. sz. házi gyermekorvosi körzet</t>
  </si>
  <si>
    <t>3.1. Közfoglalkoztatás hiányában kiskönyvesek alkalmazása városüzemeltetési munkák elvégzéséhez</t>
  </si>
  <si>
    <t>1. Ingatlanvásárlás</t>
  </si>
  <si>
    <t>5. Városháza fejlesztése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</si>
  <si>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</si>
  <si>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</si>
  <si>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</si>
  <si>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</si>
  <si>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</si>
  <si>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</si>
  <si>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4. Felhalmozási célú visszatérítendő támogatások, kölcsönök nyújtása államháztartáson kívülre</t>
  </si>
  <si>
    <t>4.1. Hamulyák Közalapítvány részére kölcsön nyújtása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</si>
  <si>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</si>
  <si>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</si>
  <si>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</si>
  <si>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</si>
  <si>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1.4. Kölcsön visszafizetése a Dombóvár és Környéke Víz- és Csatornamű Kft-nek</t>
  </si>
  <si>
    <t>3.2. Foglalkoztatási paktum létrehozása Tamási és Dombóvár városok környezetében TOP-5.1.2-15-TL1-2016-00002 előleg</t>
  </si>
  <si>
    <t>1.5. Települési adó - földadó</t>
  </si>
  <si>
    <t>1.1.1. 2016. évről áthúzódó bérkompenzáció támogatása</t>
  </si>
  <si>
    <t>2.6.2. Önkormányzat (víziközmű fejlesztésre elkülönített)</t>
  </si>
  <si>
    <t>2.6.3. Önkormányzat (pályázat)</t>
  </si>
  <si>
    <t>1.6.1. Önkormányzat</t>
  </si>
  <si>
    <t>2.6.4. Önkormányzat (bérlakások kiadásaira elkülönített)</t>
  </si>
  <si>
    <t>1.6.2. Önkormányzat (állami támogatás előleg)</t>
  </si>
  <si>
    <t>1.6.3. Önkormányzat (pályázat)</t>
  </si>
  <si>
    <t>2. Intézményi vagyonbiztosítás és felelősségbiztosítás</t>
  </si>
  <si>
    <t>3.3. Szuhay Sportcentrum területén 20x40 méteres műfüves pálya megépítése önerő</t>
  </si>
  <si>
    <t>2.1. Tinódi Ház Nkft.</t>
  </si>
  <si>
    <t>1.1. Dombóvári Szociális és Gyermekjóléti Intézményfenntartó Társulás felújításához és beszerzéséhez átadott pénzeszköz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</si>
  <si>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</si>
  <si>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</si>
  <si>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</si>
  <si>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</si>
  <si>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</si>
  <si>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</si>
  <si>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</si>
  <si>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</si>
  <si>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</si>
  <si>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</si>
  <si>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</si>
  <si>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</si>
  <si>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</si>
  <si>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</si>
  <si>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</si>
  <si>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</si>
  <si>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</si>
  <si>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</si>
  <si>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</si>
  <si>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</si>
  <si>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</si>
  <si>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</si>
  <si>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</si>
  <si>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</si>
  <si>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8. Szelektív hulladékgyűjtő jármű bérleti díja</t>
  </si>
  <si>
    <t>9. Veolia gázmotor bérlet, távhő vagyon</t>
  </si>
  <si>
    <r>
      <t>1.4. 3822 hrsz-ú ingatlanból 975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értékesítése</t>
    </r>
  </si>
  <si>
    <t>1.5. Kórház u. 37. volt nővérszálló értékesítése</t>
  </si>
  <si>
    <t>2. Önkormányzati vagyon bérbeadás</t>
  </si>
  <si>
    <t>2.1. Víziközmű bérleti díj</t>
  </si>
  <si>
    <t>2.1.1. Szennyvízhálózat</t>
  </si>
  <si>
    <t>2.1.2. Ivóvízhálózat</t>
  </si>
  <si>
    <t>1.1. Mezőőri támogatás</t>
  </si>
  <si>
    <t>1.2. Nemzeti Egészségbiztosítási Alapkezelőtől finanszírozás (védőnői ellátás, iskola eü., házi gyermekorvos)</t>
  </si>
  <si>
    <t>1.3. Biztos Kezdet Gyerekház működtetésére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</si>
  <si>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</si>
  <si>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</si>
  <si>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</si>
  <si>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</si>
  <si>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</si>
  <si>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</si>
  <si>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2.4. Erdei futópálya beruházásra Nemzeti Fejlesztési Minisztériumtól</t>
  </si>
  <si>
    <t>1.2. Közérdekű kötelezettségvállalás városi rendezvények, egyéb önkormányzati feladatok támogatására</t>
  </si>
  <si>
    <t>1.3. Művelődési központ átépítéséhez kapcsolódó vállalkozói díjleszállítás</t>
  </si>
  <si>
    <t>1.1. Lakásszerzési támogatás, szociális kölcsön</t>
  </si>
  <si>
    <t>1.2. Munkáltatói kölcsön</t>
  </si>
  <si>
    <t>3. Groupama kármentességi engedmény befizetése</t>
  </si>
  <si>
    <t>4. Foglalkoztatás eü. szolg.</t>
  </si>
  <si>
    <t>5. Intézményi gáz</t>
  </si>
  <si>
    <t>6. Város- és községgazdálkodás</t>
  </si>
  <si>
    <t>7. Szúnyoggyérítés</t>
  </si>
  <si>
    <t>8. Szökőkutakkal kapcsolatos feladatok (karbantartás, téliesítés, téli burkolat)</t>
  </si>
  <si>
    <t>9. Helyi utak fenntartása</t>
  </si>
  <si>
    <t>10. Útburkolati jelek festése</t>
  </si>
  <si>
    <t>11. Belvízvédelem, települési vízellátás</t>
  </si>
  <si>
    <t>12. Ingatlanok üzemeltetése</t>
  </si>
  <si>
    <t>13. Köztisztaság, parkfenntartás</t>
  </si>
  <si>
    <t>13.1. Hulladékgyűjtés kezelés, egyéb takarítás, közterület-takarítás, kézi szeméttárolók ürítése</t>
  </si>
  <si>
    <t>13.2. Utak szennyeződés mentesítése</t>
  </si>
  <si>
    <t>13.3. Zöldterület kezelés</t>
  </si>
  <si>
    <t>14. Közterületen lévő fák, fasorok cseréje, telepítése, rendezése, nyesése, eseti fakivágások</t>
  </si>
  <si>
    <t>14.1. Fapótlás</t>
  </si>
  <si>
    <t>14.2. Fák permetezése</t>
  </si>
  <si>
    <t>14.3. Fák kivágása, visszavágása</t>
  </si>
  <si>
    <t>15. Növénybeszerzés</t>
  </si>
  <si>
    <t>16. Temetőfenntartás</t>
  </si>
  <si>
    <t>17. Közvilágítás - általános költségek, üzemeltetés, karbantartás</t>
  </si>
  <si>
    <t>18. Katasztrófavédelemmel, közbiztonsággal kapcsolatos feladatok</t>
  </si>
  <si>
    <t>19. Környezet- és természetvédelmi feladatok</t>
  </si>
  <si>
    <t>21. Kamatfizetés</t>
  </si>
  <si>
    <t>21.1. Működési hitel után</t>
  </si>
  <si>
    <t>21.2. Beruházási hitel után</t>
  </si>
  <si>
    <t xml:space="preserve">22. Központi orvosi ügyelet </t>
  </si>
  <si>
    <t>23. Gyermek- és ifjúsági önkormányzat</t>
  </si>
  <si>
    <t>24. Jogi tanácsadás</t>
  </si>
  <si>
    <t>25. Városi rendezvények</t>
  </si>
  <si>
    <t>26. Testvérvárosi, külkapcsolati kiadások</t>
  </si>
  <si>
    <t>27. Önkormányzati jogalkotás kiadásai</t>
  </si>
  <si>
    <t>28. Helyi tömegközlekedés biztosítása</t>
  </si>
  <si>
    <t>29. Városmarketing és kommunikációs feladatok</t>
  </si>
  <si>
    <t>30. Óvodások szállítása</t>
  </si>
  <si>
    <t>31. Víziközmű-fejlesztésekkel kapcs. műszaki tanácsadás</t>
  </si>
  <si>
    <t>32. Közfoglalkoztatáshoz kapcsolódó, a foglalkoztatási programból nem finanszírozható munkák fedezete</t>
  </si>
  <si>
    <t>33. Korona Szálló (életveszély elhárítási munkák)</t>
  </si>
  <si>
    <t>34. Korona Szálló (komplett állagmegóvási munkák tervezése)</t>
  </si>
  <si>
    <t>35. Kincstári Megtakarítási Program (biztosítás polgármesterre)</t>
  </si>
  <si>
    <t>36. Balatonfenyvesi és Gunarasi Ifjúsági Tábor üzemeltetése</t>
  </si>
  <si>
    <t>36.1. Balatonfenyves</t>
  </si>
  <si>
    <t>36.2. Gunaras</t>
  </si>
  <si>
    <t>37. Önkormányzati vízfolyások fenntartása</t>
  </si>
  <si>
    <t>38. Víznyelőrácsok cseréje</t>
  </si>
  <si>
    <t>39. Csapadékvíz-elvezető hálózat gépi tisztítása</t>
  </si>
  <si>
    <t>40. ÁFA befizetés (építési telkek, víziközmű bérleti díj)</t>
  </si>
  <si>
    <t>41. Sportpályák üzemeltetése</t>
  </si>
  <si>
    <t>42. I. sz. házi gyermekorvosi körzet</t>
  </si>
  <si>
    <t>43. Dombóvári Ifjúsági Sporttelepen lévő világítás áthelyezése a Szuhay Sportcentrumba</t>
  </si>
  <si>
    <t>44. „Dombóvár napjainkban” című könyv megjelentetése</t>
  </si>
  <si>
    <t>45. Kaposszekcsői hulladékudvar fenntartása</t>
  </si>
  <si>
    <t>46. Városkártya bevezetése Városkártya rendszer bővítése</t>
  </si>
  <si>
    <t>47. Tartalék előre nem tervezett városüzemeltetési feladatok ellátására</t>
  </si>
  <si>
    <t>48. Pannon kertek program</t>
  </si>
  <si>
    <t>49. Gunaras gyógyhellyé minősítése</t>
  </si>
  <si>
    <t>50. Archív felvételek vásárlása a Tolnatáj Kft-től</t>
  </si>
  <si>
    <t>51. Településrendezési terv módosítása</t>
  </si>
  <si>
    <t>52. Franjo Vlasic udvaron található emlékmű átalakítása</t>
  </si>
  <si>
    <t>53. Kihívás Napja program - jutalom a körzet infrastrukturális fejlesztésére</t>
  </si>
  <si>
    <t>54. Víziközmű diagnosztikai felmérés</t>
  </si>
  <si>
    <t>55. Szigeterdőre készített koncepcióterv újratervezése</t>
  </si>
  <si>
    <t>56. Szuhay Sportcentrum kosárlabda csarnokának parkettacseréje</t>
  </si>
  <si>
    <t>57. Biohulladék kezelő telep megvalósíthatósági koncepciójának elkészítése</t>
  </si>
  <si>
    <t>58. Vasút sori lakások, Szuhay Sportcentrum és üzemi konyha közüzemi ellátásának tervezési munkái</t>
  </si>
  <si>
    <t>59. Egészségbiztosítási ellátások megtérítése</t>
  </si>
  <si>
    <t>60. Tourinform iroda működésére</t>
  </si>
  <si>
    <t>61. Natúrparki szakmai háttértanulmány (helyzetfeltárás) elkészítése</t>
  </si>
  <si>
    <t>62. Karácsonyi díszkivilágítás felszerelése, leszerelése</t>
  </si>
  <si>
    <t>63. 2014. évi út- és járdaprogram keretében kibocsátott számlák késedelmi kamata</t>
  </si>
  <si>
    <t>64. Kapos Innovációs Transzfer Központ Közhasznú Társaság „fa.” felszámolásából eredő követelések megszerzése</t>
  </si>
  <si>
    <t>65. Gólyavár statikai megerősítésére vonatkozó engedélyezési tervdokumentáció (1. ütem) elkészítése</t>
  </si>
  <si>
    <t>66. Teleki u. 75/B. alatti ingatlan bontása</t>
  </si>
  <si>
    <t>67. Zeneiskola mögötti garázs bontása, fűtésáthelyezés</t>
  </si>
  <si>
    <t>68. Járdahibák javítása</t>
  </si>
  <si>
    <t>69. Volt lovaspálya mezőgazdasági művelésre alkalmassá tétele</t>
  </si>
  <si>
    <t>70. III. utcai orvosi rendelő - akadálymentesítésre kifizetett támogatás visszafizetése</t>
  </si>
  <si>
    <t>71. Kerítéselem vásárlása és az elhelyezéshez szükséges egyéb anyagok beszerzése Szuhay Sportcentrumba</t>
  </si>
  <si>
    <t>72. Szuhay Sportcentrum déli kerítésének javítása</t>
  </si>
  <si>
    <t>73. Szuhay Sportcentrum szolgálati lakáshelyiségében „Sport emlékszoba” kialakítása</t>
  </si>
  <si>
    <t>74. Turisztikai tábla készítése (3 db Dombóvár-Gunaras)</t>
  </si>
  <si>
    <t>75. Arculati kézikönyv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</si>
  <si>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</si>
  <si>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</si>
  <si>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</si>
  <si>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2.2. Tinódi Ház Nkft. részére Experidance Produkció finanszírozása</t>
  </si>
  <si>
    <t>2.3. Sporttámogatások</t>
  </si>
  <si>
    <t>2.3.1. Sporttámogatások sportszervezeteknek</t>
  </si>
  <si>
    <t>2.3.2. Úszóegyesületek uszodahasználatának támogatása</t>
  </si>
  <si>
    <t>2.4. Bursa Hungarica felsőoktatási ösztöndíj pályázat</t>
  </si>
  <si>
    <t>2.5. Iskola egészségügyi feladat</t>
  </si>
  <si>
    <t>2.6. Mecsek Dráva Önkormányzati Társulás 2012-2016. évi hozzájárulás</t>
  </si>
  <si>
    <t>2.7. Mecsek Dráva Önkormányzati Társulás 2017. évi hozzájárulás</t>
  </si>
  <si>
    <t>2.14. Sportszolgáltatást nyújtó gazdasági társaságok támogatása</t>
  </si>
  <si>
    <t>3.3. Régészeti ásatás pályázati saját forrás</t>
  </si>
  <si>
    <t>5.1. Dombóvári HACS Egyesületnek kölcsön</t>
  </si>
  <si>
    <t>4. Kis értékű tárgyi eszközök beszerzése</t>
  </si>
  <si>
    <t>5. Karácsonyi díszvilágítás bővítése</t>
  </si>
  <si>
    <t>6. Személygépkocsi városüzemeltetési-rendészeti feladatok ellátásához</t>
  </si>
  <si>
    <t>7. Térfigyelő kamerarendszer kiépítése 2016. évi</t>
  </si>
  <si>
    <t>8. Térfigyelő kamerarendszer kiépítésének folytatása</t>
  </si>
  <si>
    <t>9. Gimnázium előtti parkolóépítés ároklefedéssel</t>
  </si>
  <si>
    <t>10. Kórházi parkoló kialakítása (forgalomba helyezés, kerítés építés)</t>
  </si>
  <si>
    <t>11. Szállásréti-tó fejlesztése</t>
  </si>
  <si>
    <t>12. Illyés Gyula Gimnázium területén 200 méteres futókör kialakításához önerő</t>
  </si>
  <si>
    <t>13. Közkifolyók megszüntetése</t>
  </si>
  <si>
    <t>14. Parkoló kialakítása József Attila Általános Iskolánál</t>
  </si>
  <si>
    <t>15. Szelfi pont kialakítása I. ütem 2016. évi</t>
  </si>
  <si>
    <t>16. Szelfi pont kialakítása II. ütem</t>
  </si>
  <si>
    <t>17. Erdei futópálya beruházás</t>
  </si>
  <si>
    <t>18. Távhőellátást biztosító rendszer megvásárlása</t>
  </si>
  <si>
    <t>19. Digitális megfigyelőrendszer és a szabadtéri pingpongasztal Illyés Gyula Gimnáziumhoz</t>
  </si>
  <si>
    <t>20. Dombóvár és Környéke Víz- és Csatornamű Kft. üzletrész vásárlás</t>
  </si>
  <si>
    <t>21. Vezeték nélküli internet-hozzáférési pont kialakítása Illyés Gyula Gimnáziumnál</t>
  </si>
  <si>
    <t>22. Betlehemi kompozíció I. üteme</t>
  </si>
  <si>
    <t>23. Betlehemi kompozíció Víztoronynál történő elhelyezéséhez 6 db installációs elem gyártása és helyszínre szállítása</t>
  </si>
  <si>
    <t>24. Új közlekedési táblák beszerzése</t>
  </si>
  <si>
    <t>25. Fekete István köz csapadékvíz-elvezetése</t>
  </si>
  <si>
    <t>26. Kossuth L. u. 17. belső csapadékvíz rekonstrukciója</t>
  </si>
  <si>
    <t>27. Horvay u. csapadékvíz elvezető burkolt árok rekonstrukciója</t>
  </si>
  <si>
    <t>28. Szuhay Sportcentrum fejlesztése - 2 m x 0,7 méteres állványzat beszerzése</t>
  </si>
  <si>
    <t>29. Szuhay Sportcentrum fejlesztése - 20 db lelátói szék vásárlása</t>
  </si>
  <si>
    <t>30. Szuhay Sportcentrum fejlesztése - kosárlabda csarnok lángmentes függönyözése</t>
  </si>
  <si>
    <t>1. Járdafelújítások</t>
  </si>
  <si>
    <t>2. Zöldfa u. páros oldalán járdafelújítás és csapadékvíz-elvezetés</t>
  </si>
  <si>
    <t>3. Útfelújítások</t>
  </si>
  <si>
    <t>4. Hunyadi téri buszállomás útburkolat javítása</t>
  </si>
  <si>
    <t>5. Játszóterek felülvizsgálata, a szükséges és lehetséges javítási, felújítási munkák elvégzése, játszóterek építése és bővítése</t>
  </si>
  <si>
    <t>6. Petőfi u. ivóvíz rekonstrukció</t>
  </si>
  <si>
    <t>7. Teleki u. 1-3. előtti csapadékvíz-elvezetés</t>
  </si>
  <si>
    <t>8. Pannónia u. 5. alatti ingatlan felújítása</t>
  </si>
  <si>
    <t>9. Petőfi utcai beruházás műszaki ellenőri költségei</t>
  </si>
  <si>
    <t>10. Tinódi Ház mobil színpad átalakítása, HFR</t>
  </si>
  <si>
    <t>11. Szuhay Sportcentrum kosárlabda csarnokának parkettacseréjére önrész</t>
  </si>
  <si>
    <t>12. Eötvös u. 1-3-5. ivóvíz gerincvezeték cseréje</t>
  </si>
  <si>
    <t>13. Pogány mitológia című alkotásának felújítása</t>
  </si>
  <si>
    <t>2.1. Dombóvári Focisuli Egyesület támogatása - Szuhay Sportcentrumban a társalgó helyén öltözőhelyiség kialakítása és vizesblokk felújítása</t>
  </si>
  <si>
    <t>2.2 Dombóvári Focisuli Egyesület támogatása - tornacsarnok padlózatának valamint 2 db öltöző és vizesblokk felújításához</t>
  </si>
  <si>
    <t>2.3. Tinódi Ház Nkft. részére a nagyszínpad felújítására</t>
  </si>
  <si>
    <t>2.5. Dombó-Média Kft-nek eszközállomány pótlására</t>
  </si>
  <si>
    <t>3.4. 1956-os emlékmű rendbetételéhez önrész</t>
  </si>
  <si>
    <t>3.5. Elektromos töltőállomás kialakítása</t>
  </si>
  <si>
    <t>1. Amália Óvoda mosdó felújítás</t>
  </si>
  <si>
    <t>Felújítások:</t>
  </si>
  <si>
    <t>4. Gázkazán beszerzése</t>
  </si>
  <si>
    <t>Eredeti előirányzat</t>
  </si>
  <si>
    <t>2017. évi bevételei</t>
  </si>
  <si>
    <t>2017. évi kiadásai</t>
  </si>
  <si>
    <t>2.15. Dombóvári Város- és Lakásgazdálkodási Nkft.-vel kötött közszolgáltatási szerződés ellentételezésének összege</t>
  </si>
  <si>
    <t>2.16. Dombóvári Város- és Lakásgazdálkodási Nkft.-nek ösztöndíjakra</t>
  </si>
  <si>
    <t>2.17. Dombó-Land Kft. részére pótbefizetés</t>
  </si>
  <si>
    <t>2. Deák Ferenc u. ingatlan vásárlás</t>
  </si>
  <si>
    <t>2017. évi kiemelt kiadási előirányzata</t>
  </si>
  <si>
    <t>Összesen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</si>
  <si>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</si>
  <si>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</si>
  <si>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</si>
  <si>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</si>
  <si>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</si>
  <si>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</si>
  <si>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Dologi kiadás kamatok nélkül</t>
  </si>
  <si>
    <t>Működési célú támogatás államháztartáson belülről</t>
  </si>
  <si>
    <t>Műk. célú pénzeszköz átadás, egyéb tám.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</si>
  <si>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</si>
  <si>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</si>
  <si>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</si>
  <si>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</si>
  <si>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Rövidlejáratú hitel kamata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</si>
  <si>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</si>
  <si>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</si>
  <si>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</si>
  <si>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</si>
  <si>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</si>
  <si>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</si>
  <si>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</si>
  <si>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</si>
  <si>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támogatás államháztartáson belülről</t>
  </si>
  <si>
    <t>Felhalmozási célú kölcsönök visszatérülése</t>
  </si>
  <si>
    <t>Hosszú lejáratú hitel kamat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</si>
  <si>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</si>
  <si>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</si>
  <si>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</si>
  <si>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</si>
  <si>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</si>
  <si>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</si>
  <si>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</si>
  <si>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</si>
  <si>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2015. tény</t>
  </si>
  <si>
    <t>2015-17. év</t>
  </si>
  <si>
    <t>2017. eredeti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</si>
  <si>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</si>
  <si>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</si>
  <si>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</si>
  <si>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41.1. Dombóvári Ifjúsági Sporttelep, Szuhay Sportcentrum</t>
  </si>
  <si>
    <t>41.2. JAM csarnok (Mándl Imre Ökölvívó Terem)</t>
  </si>
  <si>
    <t>Ft</t>
  </si>
  <si>
    <t>Sorsz.</t>
  </si>
  <si>
    <t>Megnevezés</t>
  </si>
  <si>
    <t>Hitelfelvétel</t>
  </si>
  <si>
    <t>2017.</t>
  </si>
  <si>
    <t>1.</t>
  </si>
  <si>
    <t>2.</t>
  </si>
  <si>
    <t>3.</t>
  </si>
  <si>
    <t>4.</t>
  </si>
  <si>
    <t>5.</t>
  </si>
  <si>
    <t>6.</t>
  </si>
  <si>
    <t>Ft-ban</t>
  </si>
  <si>
    <t>Dombóvári HACS Egyesület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</si>
  <si>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</si>
  <si>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</si>
  <si>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</si>
  <si>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</si>
  <si>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</si>
  <si>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Dombóvári Város- és Lakásgzadálkodási Nkft.
(OTP-nél folyószámlahitel)</t>
  </si>
  <si>
    <t>készfizető kezesség</t>
  </si>
  <si>
    <t>2016.12.21</t>
  </si>
  <si>
    <t>2017.12.31.</t>
  </si>
  <si>
    <t>2017. évi nyitó</t>
  </si>
  <si>
    <t>2017. évi növekedés</t>
  </si>
  <si>
    <t>Csökkenés 2019-ben</t>
  </si>
  <si>
    <t>Bevételek</t>
  </si>
  <si>
    <t>Kiadások</t>
  </si>
  <si>
    <t>Kiadások összesen:</t>
  </si>
  <si>
    <t>Az önkormányzat által nyújtott közvetett támogatások</t>
  </si>
  <si>
    <t>Támogatás kedvezményezettje</t>
  </si>
  <si>
    <t>jellege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</si>
  <si>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</si>
  <si>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</si>
  <si>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</si>
  <si>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</si>
  <si>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</si>
  <si>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</si>
  <si>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</si>
  <si>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</si>
  <si>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</si>
  <si>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</si>
  <si>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</si>
  <si>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</si>
  <si>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</si>
  <si>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</si>
  <si>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</si>
  <si>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</si>
  <si>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</si>
  <si>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</si>
  <si>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</si>
  <si>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</si>
  <si>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</si>
  <si>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</si>
  <si>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</si>
  <si>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</si>
  <si>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</si>
  <si>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</si>
  <si>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</si>
  <si>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</si>
  <si>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</si>
  <si>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</si>
  <si>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 xml:space="preserve">Dombóvári Tenisz Egyesület </t>
  </si>
  <si>
    <t>426/2014. (XII. 18.) Kt. határozat</t>
  </si>
  <si>
    <t>Dombóvári Német Nemzetiségi Önkormányzat, Dombóvári Horvát Nemzetiségi Önkormányzat</t>
  </si>
  <si>
    <t>429/2014. (XII. 18.) Kt. határozat</t>
  </si>
  <si>
    <t>Dombóvári Boxklub</t>
  </si>
  <si>
    <t>431/2014. (XII. 18.)Kt. határozat</t>
  </si>
  <si>
    <t>Dombóvári Kutyás Egyesület</t>
  </si>
  <si>
    <t>472/2014. (XII. 18.)Kt. határozat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</si>
  <si>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</si>
  <si>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</si>
  <si>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</si>
  <si>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</si>
  <si>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</si>
  <si>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</si>
  <si>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</si>
  <si>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489/2016. (XII. 15.) Kt. határozat</t>
  </si>
  <si>
    <t>- Dombóvári Focisuli Egyesület
- Dombóvári Kosárlabda Suli Khe.
- Perfect Dance Tánc-Sport Egyesület
- Dombóvári Karatesuli Khe.
- Dombóvári Vasutas Atlétikai és Szabadidő Egyesület
- Dombóvári Floorball Közhasznú Sportegyesület
- Cyklon Ikigaidó SE Dombóvár
- Dombóvári Asztalitenisz Club Khe.
- Dombóvári Hangulat Szabadidő Sportegyesület
- Dombóvári Futball Club</t>
  </si>
  <si>
    <t>Dombóvár 1890 hrsz-ú, természetben Dombóvár, Földvár u. 18. szám alatt lévő sportingatlan (2018. december 31-ig)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</si>
  <si>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</si>
  <si>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</si>
  <si>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0328/1 hrsz.-ú, a gyepmesteri telepet is magában foglaló ingatlan (2019. december 31-ig)</t>
  </si>
  <si>
    <t>Művelődési Ház (Dombóvár, Hunyadi tér 25.) ingatlan, hang- és fénytechnikai eszközök, mobilszínpad</t>
  </si>
  <si>
    <t>Katona József utca 37. szám alatt található Dombóvári Ifjúsági Sporttelep centerpályája és az északi kis pálya esetében 2019.december 31-ig térítésmentes használat</t>
  </si>
  <si>
    <t>572/2015. (XII. 17.)Kt.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</si>
  <si>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</si>
  <si>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</si>
  <si>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20 %-os adókedvezmény illeti meg azt a magánszemélyt, akinek e rendelet 1. melléklete I., II., vagy III. övezetébe sorolt lakóingatlana előtti közút nem rendelkezik aszfaltburkolattal.</t>
  </si>
  <si>
    <t>Tulajdonjog, illetve haszonélvezeti jog alapján a kedvezmény 1.136 adózót, a mentesség 1.934 adózót érint.</t>
  </si>
  <si>
    <t>76. Nyerges-tó környezetének, játszótér, és sportpálya rendbetétele</t>
  </si>
  <si>
    <t>10. Formaingek értékesítése</t>
  </si>
  <si>
    <t>1.3.1. Szociális ágazati összevont pótlék kifizetéséhez támogatás</t>
  </si>
  <si>
    <t>1.3.2. Bölcsődei pótlék kifizetéséhez támogatás</t>
  </si>
  <si>
    <t>1.4.1. Kulturális pótlék kifizetéséhez támogatás</t>
  </si>
  <si>
    <t>2.1. Költségvetési szerveknél foglalkoztatottak 2017. évi
kompenzációja</t>
  </si>
  <si>
    <t>1.3. Terület, részvény értékesítés</t>
  </si>
  <si>
    <t>1.6. Hulladékszállító gépjármű értékesítése</t>
  </si>
  <si>
    <t>2.4. 1956-os emlékmű rendbetételéhez támogatás</t>
  </si>
  <si>
    <t>2.5. Térfigyelő kamerákra ÖKO-DOMBÓ Nonprofit Kft-től</t>
  </si>
  <si>
    <t>77. TOP-5.1.2-15 Helyi foglalkoztatási együttműködések című projekthez kapcsolódóan a Dombó-Land Kft. részére a
projektmenedzsment feladatok ellátásáért járó megbízási díj</t>
  </si>
  <si>
    <t>78. Közvilágítás korszerűsítés műszaki ellenőrzése</t>
  </si>
  <si>
    <t>79. Dombóvári Ifjúsági Fúvószenekar részére formaingek</t>
  </si>
  <si>
    <t>80. "Életmód magazin" készítése - Dombó-Média Kft.</t>
  </si>
  <si>
    <t>81. 2017. évi egészségfejlesztési programsorozat költségei</t>
  </si>
  <si>
    <t>2.18. Dombóvári HACS Egyesület számára támogatás</t>
  </si>
  <si>
    <t>2.19. Dombóvári Ifjúsági Fúvószenekar támogatása</t>
  </si>
  <si>
    <t>2.20. Dombó-Média Kft. részére pótbefizetés</t>
  </si>
  <si>
    <t>32. Árusító pavilon beszerzése</t>
  </si>
  <si>
    <t>33. "Forrás" című köztéri alkotáshoz szökőkút kialakítása</t>
  </si>
  <si>
    <t>15. 1956-os emlékmű rendbetétele</t>
  </si>
  <si>
    <t>16. Petőfi u. parkoló rekonstrukciója</t>
  </si>
  <si>
    <t>17. Hotel Dombóvár előtt új térkőburkolat kialakítása</t>
  </si>
  <si>
    <t>18. Pannónia út 5. szám alatti épület keleti és nyugati homlokzata hőszigetelési munkái</t>
  </si>
  <si>
    <t>2.4. Tinódi Ház Nkft. részére a Majoros terem átalakítására, ifjúsági klub létrehozására</t>
  </si>
  <si>
    <t>2.6. Ovi-Sport Pálya megépítéséhez önerő Dombóvári Gyermekvilág Óvodánál</t>
  </si>
  <si>
    <t>3.6. Erkel Ferenc utca útburkolat felújításhoz önerő</t>
  </si>
  <si>
    <t>128/2017. (III. 30.) Kt. határozat</t>
  </si>
  <si>
    <t>Dombóvár 782/3/A/4 hrsz-ú, természetben Dombóvár, Hunyadi tér 2. alatti társasházban lévő ingatlan térítésmentes használata, közüzemi költségek 50%-ának viselése</t>
  </si>
  <si>
    <t>89/2017. (II. 23.) Kt. határozat</t>
  </si>
  <si>
    <t>Balatonfenyvesi Ifjúsági Táborba tervezett zenekari tábor esetében a szállásköltség elengedése</t>
  </si>
  <si>
    <t>Dombóvári Ifjúsági Fúvószenekar</t>
  </si>
  <si>
    <t>149/2017. (III. 30.) Kt. határozat</t>
  </si>
  <si>
    <t>Hunyadi tér 5. szám alatti Hotel Dombóvár előtti 60 m2-es terület használatára vonatkozóan 50% közterület-használati díj kedvezmény 9 évre</t>
  </si>
  <si>
    <t>Dombó-Coop Zrt.</t>
  </si>
  <si>
    <t>Módosított előirányzat</t>
  </si>
  <si>
    <t>2017. mód.</t>
  </si>
  <si>
    <t>mód. ei.</t>
  </si>
  <si>
    <t>2.3. Támogatás a 2017. évi minimálbér és garantált bérminimum emelése, valamint a szociális hozzájárulási adó csökkentése hatásának kompenzálására</t>
  </si>
  <si>
    <t>2.2. Óvodákban a nevelőmunkát segítő munkakörben foglalkoztatottak 2017. évi illetményéhez kapcsolódó kiegészítő támogatás</t>
  </si>
  <si>
    <t>Tinódi Könyvtár</t>
  </si>
  <si>
    <t>2.7. Dombóvári Focisuli Egyesület számára TAO támogatáshoz önrész</t>
  </si>
  <si>
    <t>1.3. Hóvirág utcai orvosi rendelő DDOP támogatás visszafizetése</t>
  </si>
  <si>
    <t>1.2. III. utcai orvosi rendelő DDOP támogatás visszafizetése</t>
  </si>
  <si>
    <t>22. Katona József utca szennyvízátemelő rekonstrukció</t>
  </si>
  <si>
    <t>21. Tinódi Ház nagyszínpadának felújítása</t>
  </si>
  <si>
    <t>20. Dombóvári útkereszteződések közmű felújítása, úthelyreállítással</t>
  </si>
  <si>
    <t>19. Erkel Ferenc utca útburkolat felújításhoz műszaki ellenőr</t>
  </si>
  <si>
    <t>14. Járdajavítás a Horvay János utcában a Vak Bottyán utcai kereszteződéstől az aszfaltozott járda kezdetéig, illetve a temető előtti szakaszon</t>
  </si>
  <si>
    <t>38. Részesedés vásárlása a Dél-Kom Nonprofit Kft-ben</t>
  </si>
  <si>
    <t>37. Szabadság u. 14. parkoló kialakítása</t>
  </si>
  <si>
    <t>36. Szuhay Sportcentrum büfé kialakítás</t>
  </si>
  <si>
    <t>35. Szuhay Sportcentrumba fűnyíró traktor vásárlás</t>
  </si>
  <si>
    <t>34. Önkormányzati kiemelt fejlesztések</t>
  </si>
  <si>
    <t>31. Köztéri alkotások (Szent László, Arany János, Buzánszky Jenő mellszobor)</t>
  </si>
  <si>
    <t>3. Közvilágítás bővítése, korszerűsítése, fejlesztése</t>
  </si>
  <si>
    <t>2.22. Tinódi Ház Nonprofit Kft. részére rendezvények támogatására</t>
  </si>
  <si>
    <t>2.21. Tinódi Ház Nonprofit Kft. részére pótbefizetés</t>
  </si>
  <si>
    <t>1.5. Dombóvár Térségi Szennyvízkezelési Önkormányzati Társulás részére költségvetési hozzájárulás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</si>
  <si>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</si>
  <si>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</si>
  <si>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</si>
  <si>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</si>
  <si>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85. Kamionok parkolásának ideiglenes biztosítása</t>
  </si>
  <si>
    <t>84. TOP-1.1.1-16 támogatási kérelemhez dokumentumok</t>
  </si>
  <si>
    <t>83. Önkormányzati bérlakások felszerelése vízmérőórával</t>
  </si>
  <si>
    <t>82. Helytörténeti gyűjtemény átvételéhez muzeológus megbízása</t>
  </si>
  <si>
    <t>1. Hemi szennyvíz csőhálózat csere</t>
  </si>
  <si>
    <t>1.4.2. Könyvtári érdekeltségnövelő támogatás</t>
  </si>
  <si>
    <t>2.5. Helyi közösségi közlekedés támogatása</t>
  </si>
  <si>
    <t>3.1. Önkormányzati fejlesztések támogatása (Erkel Ferenc u.)</t>
  </si>
  <si>
    <t>3.2. Közművelődési érdekeltségnövelő támogatás</t>
  </si>
  <si>
    <t>3.3. Muzeális intézmények szakmai támogatása</t>
  </si>
  <si>
    <t>3.4. Vis maior támogatás</t>
  </si>
  <si>
    <t>4. Elszámolásból származó bevételek</t>
  </si>
  <si>
    <t>4.1. 2016. évi állami támogatások elszámolása</t>
  </si>
  <si>
    <t>1.7. KÖFOP-1.2.1-VEKOP-16-2017-01275 Dombóvár Város Önkormányzata ASP központhoz való csatlakozása</t>
  </si>
  <si>
    <t>1.8. TOP -5.2.1-15-TL1-2016-00001 A dombóvári Mászlony szegregátumban élők társadalmi integrációjának helyi szintű komplex programja</t>
  </si>
  <si>
    <t>1.9. TOP -5.2.1-15-TL1-2016-00002 A dombóvári Szigetsor-Vasút szegregátumban élők társadalmi integrációjának helyi szintű komplex programja</t>
  </si>
  <si>
    <t>1.10. TOP -5.2.1-15-TL1-2016-00003 A dombóvári Kakasdomb-Erzsébet utca szegregációval veszélyeztetett területén élők társadalmi integrációjának helyi szintű komplex programja</t>
  </si>
  <si>
    <t>2.5. Elektromos töltőállomásra támogatás</t>
  </si>
  <si>
    <t>2.6. TOP -3.2.1-15-TL1-2016-00025 Épületenergetikai korszerűsítés a Dombóvári Illyés Gyula Gimnázium épületén</t>
  </si>
  <si>
    <t>2.7. TOP -3.2.1-15-TL1-2016-00026 Épületenergetikai korszerűsítés a Dombóvári Gyermekvilág Óvoda Százszorszép Óvodája épületén</t>
  </si>
  <si>
    <t>2.3. Kapos Innovációs Nkft-től kezességvállalásra</t>
  </si>
  <si>
    <t>2. Helytörténeti gyűjtemény modernizálása</t>
  </si>
  <si>
    <t>1. Helytörténeti gyűjtemény modernizálása</t>
  </si>
  <si>
    <t>Felújítások összesen:</t>
  </si>
  <si>
    <t>8. KÖFOP-1.2.1-VEKOP-16-2017-01275 Dombóvár Város Önkormányzata ASP központhoz való csatlakozása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</si>
  <si>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</si>
  <si>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</si>
  <si>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</si>
  <si>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13.4. KVG Zrt-nek hulladékszállításra</t>
  </si>
  <si>
    <t>86. KÖFOP-1.2.1-VEKOP-16-2017-01275 Dombóvár Város Önkormányzata ASP központhoz való csatlakozása</t>
  </si>
  <si>
    <t>87. Katona József utcai építési telkek kialakítása</t>
  </si>
  <si>
    <t>88. Önkormányzati fenntartású óvodák és bölcsőde fejlesztése</t>
  </si>
  <si>
    <t>89. TOP -3.2.1-15-TL1-2016-00025 Épületenergetikai korszerűsítés a Dombóvári Illyés Gyula Gimnázium épületén</t>
  </si>
  <si>
    <t>90. TOP -3.2.1-15-TL1-2016-00026 Épületenergetikai korszerűsítés a Dombóvári Gyermekvilág Óvoda Százszorszép Óvodája épületén</t>
  </si>
  <si>
    <t>91. TOP -5.2.1-15-TL1-2016-00001 A dombóvári Mászlony szegregátumban élők társadalmi integrációjának helyi szintű komplex programja</t>
  </si>
  <si>
    <t>92. TOP -5.2.1-15-TL1-2016-00002 pályázat A dombóvári Szigetsor-Vasút szegregátumban élők társadalmi integrációjának helyi szintű komplex programja</t>
  </si>
  <si>
    <t>93. TOP -5.2.1-15-TL1-2016-00003 A dombóvári Kakasdomb-Erzsébet utca szegregációval veszélyeztetett területén élők társadalmi integrációjának helyi szintű komplex programja</t>
  </si>
  <si>
    <t>94. Dombóváron élő hajléktalan személyek ellátása krízishelyzet fennállása esetén</t>
  </si>
  <si>
    <t>95. Szuhay SC viharban megrongálódott tetőszerkezetének javítása</t>
  </si>
  <si>
    <t>1.6. Siófok-Pécs kerékpáros útvonal turisztikai megvalósíthatósági
tanulmánytervének elkészítésére támogatás Tamási Város Önkormányzata részére</t>
  </si>
  <si>
    <t>2.23. Dombóvári Futball Club soron kívüli támogatása</t>
  </si>
  <si>
    <t>3.4. TOP -5.2.1-15-TL1-2016-00001 A dombóvári Mászlony szegregátumban élők társadalmi integrációjának helyi szintű komplex programja</t>
  </si>
  <si>
    <t>3.5. TOP -5.2.1-15-TL1-2016-00002 A dombóvári Szigetsor-Vasút szegregátumban élők társadalmi integrációjának helyi szintű komplex programja</t>
  </si>
  <si>
    <t>3.6. TOP -5.2.1-15-TL1-2016-00003 A dombóvári Kakasdomb-Erzsébet utca szegregációval veszélyeztetett területén élők társadalmi integrációjának helyi szintű komplex programja</t>
  </si>
  <si>
    <t>40. Elektromos töltőállomás kialakítása</t>
  </si>
  <si>
    <t>41. KÖFOP-1.2.1-VEKOP-16-2017-01275 Dombóvár Város Önkormányzata ASP központhoz való csatlakozása</t>
  </si>
  <si>
    <t>42. Kórház utcai buszmegálló kialakítása</t>
  </si>
  <si>
    <t>43. Önkormányzati fenntartású óvodák és bölcsőde fejlesztése</t>
  </si>
  <si>
    <t>44. Szőlőhegyi kerékpárút építési munkáinak megkezdéséhez szükséges földmunkák</t>
  </si>
  <si>
    <t>45. Zöld Liget Tagóvoda mögött parkoló kialakítása</t>
  </si>
  <si>
    <t>46. Kisáruszállító jármű beszerzése a Dombóvári Egyesített Humán Szolgáltató Intézmény részére</t>
  </si>
  <si>
    <t>47. TOP -5.2.1-15-TL1-2016-00001 A dombóvári Mászlony szegregátumban élők társadalmi integrációjának helyi szintű komplex programja</t>
  </si>
  <si>
    <t>23. Erkel Ferenc utca útburkolat felújítása</t>
  </si>
  <si>
    <t>24. Gunarasi Liget utca aszfaltburkolat helyreállítása</t>
  </si>
  <si>
    <t>25. Hunyadi tér nyugati oldalán lévő sétány felújítása</t>
  </si>
  <si>
    <t>26. Arany Sziget Idősek Otthona vizesblokk felújítás</t>
  </si>
  <si>
    <t>27. TOP -3.2.1-15-TL1-2016-00025 Épületenergetikai korszerűsítés a Dombóvári Illyés Gyula Gimnázium épületén</t>
  </si>
  <si>
    <t>28. TOP -3.2.1-15-TL1-2016-00026 Épületenergetikai korszerűsítés a Dombóvári Gyermekvilág Óvoda Százszorszép Óvodája épületén</t>
  </si>
  <si>
    <t>Európai Uniós támogatással megvalósuló programok, projektek bevételei, kiadásai</t>
  </si>
  <si>
    <t>szám</t>
  </si>
  <si>
    <t>azonosító</t>
  </si>
  <si>
    <t>program, projekt neve</t>
  </si>
  <si>
    <t>KÖFOP-1.2.1-VEKOP-16-2017-01275</t>
  </si>
  <si>
    <t>Dombóvár Város Önkormányzata ASP központhoz való csatlakozása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</si>
  <si>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</si>
  <si>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</si>
  <si>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</si>
  <si>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</si>
  <si>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Gyermekvilág Óvoda Százszorszép 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</si>
  <si>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</si>
  <si>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</si>
  <si>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</si>
  <si>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</si>
  <si>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</si>
  <si>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</si>
  <si>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Bevételek összesen:</t>
  </si>
  <si>
    <t>kiadás</t>
  </si>
  <si>
    <t>személyi</t>
  </si>
  <si>
    <t>járulék</t>
  </si>
  <si>
    <t>dologi kiadások (szolgáltatások)</t>
  </si>
  <si>
    <t>eszközbeszerzés</t>
  </si>
  <si>
    <t>felújítás</t>
  </si>
  <si>
    <t>célcsoport képzési költségei</t>
  </si>
  <si>
    <t>tartalék</t>
  </si>
  <si>
    <t>4.2. Urnafal építéséhez tagi kölcsön</t>
  </si>
  <si>
    <t>Szivárvány Óvoda és Bölcsőde Dombóvár
(Dombóvári Gyermekvilág Óvoda 2017.07.31-ig)</t>
  </si>
  <si>
    <t>1.2. Támogatás néptáncra</t>
  </si>
  <si>
    <t>1.1. Zöld Liget Tagóvoda támogatása</t>
  </si>
  <si>
    <t>2.24. Tinódi Ház Nonprofit Kft. részére karbantartási munkákra</t>
  </si>
  <si>
    <t>2.25. "Gyermek adatott nekünk" Alapítvány támogatása</t>
  </si>
  <si>
    <t>2.26. Dombóvári Város- és Lakásgazdálkodási Nonprofit Kft. részére pótbefizetés</t>
  </si>
  <si>
    <t>48. Földvár utcai közmű rekonstrukció</t>
  </si>
  <si>
    <t>49. Földvár utcai közmű rekonstrukció műszaki ellenőri feladatai</t>
  </si>
  <si>
    <t>29. Bölcsőde felújítása</t>
  </si>
  <si>
    <t>1.4. Dombóvári Szociális és Gyermekjóléti Intézményfenntartó Társulás részére kerékpárok beszerzésére</t>
  </si>
  <si>
    <t>1.2. SZJA 1%</t>
  </si>
  <si>
    <t>11. Tourinform iroda bevétele</t>
  </si>
  <si>
    <t>2.4. Polgármesteri béremelés különbözetének támogatása</t>
  </si>
  <si>
    <t>2.6. Rendkívüli önkormányzati támogatás</t>
  </si>
  <si>
    <t>2.7. Helyi közbiztonság javításának érdekében támogatás</t>
  </si>
  <si>
    <t>1.11. Nyári diákmunka támogatása</t>
  </si>
  <si>
    <t>2.2. Dombóvári HACS Egyesület kölcsön visszafizetés</t>
  </si>
  <si>
    <t>12. Nyári diákmunka</t>
  </si>
  <si>
    <t>20. Közfoglalkoztatás</t>
  </si>
  <si>
    <t>96. Betlehemi kompozíció Víztoronynál történő elhelyezéséhez 6 db installációs elem gyártása és helyszínre szállítása</t>
  </si>
  <si>
    <t>97. TOP-5.1.2-15-TL1-2016-00002 pályázat Foglalkoztatási paktum létrehozása Tamási és Dombóvár városok környezetében</t>
  </si>
  <si>
    <t>1.7. Elszámolás a Dombóvári KÖH 2016. évi működésére biztosított hozzájárulással</t>
  </si>
  <si>
    <t>2.27. Járdafelújítási program támogatása</t>
  </si>
  <si>
    <t>5.2. Tagi kölcsön nyújtása a Dombóvári Város- és Lakásgazdálkodási Nkft. részére</t>
  </si>
  <si>
    <t>39. Szuhay Sportcenrum eszközbeszerzés</t>
  </si>
  <si>
    <t>50. Szent Gellért u. útépítés</t>
  </si>
  <si>
    <t>30. Szigeterdő bejárat felújítás</t>
  </si>
  <si>
    <t>31. Szabadság u. 14. emeleten vizesblokk kialakítása</t>
  </si>
  <si>
    <t>2016.</t>
  </si>
  <si>
    <t>TOP-5.1.2-15-TL1-2016-00002</t>
  </si>
  <si>
    <t>Foglalkoztatási paktum létrehozása Tamási és Dombóvár városok környezetében</t>
  </si>
  <si>
    <t>Teljesítés</t>
  </si>
  <si>
    <t>2. Felhalmozási célú maradvány igénybevétele</t>
  </si>
  <si>
    <t>1. Működési célú maradvány igénybevétele</t>
  </si>
  <si>
    <t>2.3. Dombóvári Roma Nemzetiségi Önkormányzat</t>
  </si>
  <si>
    <t>1.7. Egyéb tárgyi eszközök értékesítése</t>
  </si>
  <si>
    <t>12. Egyéb bevételek</t>
  </si>
  <si>
    <t>1.12. Fogorvosi rendelő fenntartásához hozzájárulás</t>
  </si>
  <si>
    <t>eszközök</t>
  </si>
  <si>
    <t>Immat. javak</t>
  </si>
  <si>
    <t>Ingatlanok</t>
  </si>
  <si>
    <t>Gépek, berendezések,
felszerelések, járművek</t>
  </si>
  <si>
    <t>bruttó</t>
  </si>
  <si>
    <t>ért. csökk.</t>
  </si>
  <si>
    <t>nettó</t>
  </si>
  <si>
    <t>Dombóvári KÖH</t>
  </si>
  <si>
    <t>Dombóvár Város Önkormányzata</t>
  </si>
  <si>
    <t>Integrált Önk. Sz. Szervezet</t>
  </si>
  <si>
    <t>Beruhá-</t>
  </si>
  <si>
    <t>Befektetett</t>
  </si>
  <si>
    <t>Készletek</t>
  </si>
  <si>
    <t>Követe-</t>
  </si>
  <si>
    <t>Pénz-</t>
  </si>
  <si>
    <t>Egyéb sajátos</t>
  </si>
  <si>
    <t>Aktív</t>
  </si>
  <si>
    <t>zások</t>
  </si>
  <si>
    <t>pü-i eszközök</t>
  </si>
  <si>
    <t>lések</t>
  </si>
  <si>
    <t>időbeli
elhatárolások</t>
  </si>
  <si>
    <t>források</t>
  </si>
  <si>
    <t>Intézmény</t>
  </si>
  <si>
    <t>Saját tőke</t>
  </si>
  <si>
    <t>Kötelezettségek</t>
  </si>
  <si>
    <t>Passzív</t>
  </si>
  <si>
    <t>Kimutatás az önkormányzat 2017. évi vagyonáról</t>
  </si>
  <si>
    <t>elszámolások</t>
  </si>
  <si>
    <t>Szivárvány Óvoda és Bölcsőde Dombóvár</t>
  </si>
  <si>
    <t>Dombóvári Szivárvány Óvoda és Bölcsőde (megszűnt)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</si>
  <si>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</si>
  <si>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</si>
  <si>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</si>
  <si>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</si>
  <si>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</si>
  <si>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</si>
  <si>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</si>
  <si>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</si>
  <si>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</si>
  <si>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</si>
  <si>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</si>
  <si>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</si>
  <si>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</si>
  <si>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</si>
  <si>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</si>
  <si>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</si>
  <si>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</si>
  <si>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</t>
  </si>
  <si>
    <t>G)        Vállalkozási tevékenység felhasználható maradványa (=B-F)</t>
  </si>
  <si>
    <t>2017. évi maradványkimutatás</t>
  </si>
  <si>
    <t>2017. évi intézményfinanszírozás elszámolása</t>
  </si>
  <si>
    <t>2017. évi állami támogatás elszámolása</t>
  </si>
  <si>
    <t>telj.</t>
  </si>
  <si>
    <t>Dombóvár                                                                                  Eszköz analitika - kataszter összesített lista</t>
  </si>
  <si>
    <t xml:space="preserve">Ingatlanvagyon-kataszter                                                                    2017. december 31-i állapot          </t>
  </si>
  <si>
    <t>mennyiség (db)</t>
  </si>
  <si>
    <t>bruttó érték</t>
  </si>
  <si>
    <t>értékcsökkenés</t>
  </si>
  <si>
    <t>nettó érték</t>
  </si>
  <si>
    <t>1211111 forgalomképtelen földterület állománya</t>
  </si>
  <si>
    <t>121112 korlátozottan forgalomképes földterületek</t>
  </si>
  <si>
    <t>121113  törzsvagyonba nem tartozó földterület állománya</t>
  </si>
  <si>
    <t>12112211 forgalomképtelen egyéb telkek állománya</t>
  </si>
  <si>
    <t>1211212 korlátozottan forgalomképes lakótelkek állománya</t>
  </si>
  <si>
    <t>1211213 törzsvagyonba nem tartozó lakótelkek állománya</t>
  </si>
  <si>
    <t>1211222 korlátozottan forgalomképes egyéb telkek állománya</t>
  </si>
  <si>
    <t>1211223 törzsvagyonba nem tartozó egyéb  telkek állománya</t>
  </si>
  <si>
    <t>1211312 korlátozottan forgalomképes lakóépületek állománya</t>
  </si>
  <si>
    <t>1211313 forgalomképes lakóépületek állománya</t>
  </si>
  <si>
    <t>12113311  forgalomképtelen épületek állománya</t>
  </si>
  <si>
    <t>1211332 korlátozottan forgalomképes egyéb épületek állománya</t>
  </si>
  <si>
    <t>1211333 forgalomképes egyéb épületek állománya</t>
  </si>
  <si>
    <t>12114211 forgalomképtelen erdők állománya</t>
  </si>
  <si>
    <t>1211422  korlátozottan forgalomképes erdők állománya</t>
  </si>
  <si>
    <t>1211423 forgalomképes erdők állománya</t>
  </si>
  <si>
    <t>12114911  forgalomképtelen egyéb építmények állománya</t>
  </si>
  <si>
    <t>1211492  korlátozottan forgalomképes építmények</t>
  </si>
  <si>
    <t>1211493 törzsvagyonba nem tartozó egyéb építmények áll.</t>
  </si>
  <si>
    <t>12192313 0-ig leírt forgalomképes lakóépületek állománya</t>
  </si>
  <si>
    <t>121923311 0-ig leírt forgalomképtelen épületek</t>
  </si>
  <si>
    <t>12192332 0-ig leírt korlátozottan forgalomképes egyéb  épületek</t>
  </si>
  <si>
    <t>12192333 0-ig leírt forgalomképes egyéb épületek állománya</t>
  </si>
  <si>
    <t>12192492  0-ig leírt korlátozottan forgalomképes építmények</t>
  </si>
  <si>
    <t>12192493 0-ig leírt törzsvagyonba nem tartozó egyéb építmények áll.</t>
  </si>
  <si>
    <t>üzemeltetésre átadott</t>
  </si>
  <si>
    <t>121812  üzemeltetésre átadott korlátozottan forgalomképes földterületek állománya</t>
  </si>
  <si>
    <t>1218212  üzemeltet. átadott korlátozottan forg.képes lakótelkek</t>
  </si>
  <si>
    <t>1218213  üzemeltetetésre átadott forgalomképes  lakótelkek</t>
  </si>
  <si>
    <t>1218222 üzemeltet. átadott korlátozottan forg.képes egyéb telkek</t>
  </si>
  <si>
    <t>1218223  üzemeltetetésre átadott forgalomképes  egyéb telkek</t>
  </si>
  <si>
    <t>1218312 üzemeltet. átad. korlátozottan forg.képes lakóépületek</t>
  </si>
  <si>
    <t>1218313  üzemeltetésre átad. forgalomképes lakóépületek</t>
  </si>
  <si>
    <t>12183311  üzemeltet. átad. forgalomképtelen épületek</t>
  </si>
  <si>
    <t>1218332 üzemeltet. átad. korlátozottan forg.képes egyéb épületek</t>
  </si>
  <si>
    <t>1218333 üzemeltetésre átad. forgalomképes egyéb épületek</t>
  </si>
  <si>
    <t>12184911 üzemeltetésre átad. forgalomképtelen építmények</t>
  </si>
  <si>
    <t>1218492  üz.átad. korlátozottan forg.képes építmények</t>
  </si>
  <si>
    <t>1218493  üzemeltetésre átad. forgalomképes építmények</t>
  </si>
  <si>
    <t>12198312 0-ra leírt üz.átad. korlátozottan forg.képes lakóépületek</t>
  </si>
  <si>
    <t>12198313  0-ra leírt üzemeltetésre átad. forgalomképes lakóépületek</t>
  </si>
  <si>
    <t>12198332 0-ra leírt üz.átad. korlátozottan forg.képes egyéb épületek</t>
  </si>
  <si>
    <t>12198492 0-ra leírt üz.átad. korlátozottan forg.képes építmények</t>
  </si>
  <si>
    <t>12198493  0-ra leírt üzemeltetésre átad. forgalomképes építmények</t>
  </si>
  <si>
    <t>Ingatlanok összesen</t>
  </si>
  <si>
    <t>1.2. Dombóvár és Környéke Többcélú Kistérségi Társulás támogatása</t>
  </si>
  <si>
    <t>Teljesítés dec. 31-ig</t>
  </si>
  <si>
    <t>Ingatlanok felújítása</t>
  </si>
  <si>
    <t>Egyéb tárgyi eszközök felújítása</t>
  </si>
  <si>
    <t>ÁFA</t>
  </si>
  <si>
    <t>Immateriális javak beszerzése, létesítése</t>
  </si>
  <si>
    <t>Informatikai eszközök beszerzése, létesítése</t>
  </si>
  <si>
    <t>Egyéb tárgyi eszközök beszerzése, létesítése</t>
  </si>
  <si>
    <t>Ingatlanok beszerzése, létesítése</t>
  </si>
  <si>
    <t>Részesedések beszerzése</t>
  </si>
  <si>
    <t>Meglévő részesedések növeléséhez kapcsolódó kiadások</t>
  </si>
  <si>
    <t>2017. évi felújítások</t>
  </si>
  <si>
    <t>Tinódi Könyvtár és Helytörténeti Gyűjtemény</t>
  </si>
  <si>
    <t>2017. évi beruházások</t>
  </si>
  <si>
    <t>Költségvetési engedélyezett létszámkeret
(álláshely)</t>
  </si>
  <si>
    <t>Zárólétszám</t>
  </si>
  <si>
    <t>Átlagos statisztikai állományi létszám</t>
  </si>
  <si>
    <t>Átlagos statisztikai állományi létszámból közfoglalkoztatott</t>
  </si>
  <si>
    <t>Dombóvár Város Önkormányzatának és intézményeinek 2017. évi létszámalakulása (fő)</t>
  </si>
  <si>
    <t>Hosszú lejáratú hitelek, kölcsönök</t>
  </si>
  <si>
    <t>Nyitó állomány</t>
  </si>
  <si>
    <t>Törlesztés</t>
  </si>
  <si>
    <t>Következő évre esedékes törlesztés</t>
  </si>
  <si>
    <t>OTP - MFB ÖKIF (013204158112)</t>
  </si>
  <si>
    <t>OTP - MFB ÖKIF (013204158110)</t>
  </si>
  <si>
    <t>OTP - MFB ÖKIF (013204158113)</t>
  </si>
  <si>
    <t>OTP - MFB ÖKIF (013204158111)</t>
  </si>
  <si>
    <t>OTP - MFB ÖKIF (013204158109)</t>
  </si>
  <si>
    <t>OTP - MFB ÖKIF (013204158114)</t>
  </si>
  <si>
    <t>Rövid lejáratú hitelek, kölcsönök</t>
  </si>
  <si>
    <t>Következő évi törlesztés</t>
  </si>
  <si>
    <t>Kölcsön a Dombóvár és Körnéyke Víz- és Csatornamű Kft-től</t>
  </si>
  <si>
    <t>Garancia és kezességvállalás</t>
  </si>
  <si>
    <t>Záróállomány 2017.12.31-én</t>
  </si>
  <si>
    <t>2017. évi nyitó állomány</t>
  </si>
  <si>
    <t>2017. évi záró állomány</t>
  </si>
  <si>
    <t>2017. évi csökkenés</t>
  </si>
  <si>
    <t>2017. évi záró</t>
  </si>
  <si>
    <t>Csökkenés 2020-ban</t>
  </si>
  <si>
    <t>Módosított</t>
  </si>
  <si>
    <t>Tényleges</t>
  </si>
  <si>
    <t>Évvégi eltérés</t>
  </si>
  <si>
    <t>December 31-ig ténylegesen felhasznált</t>
  </si>
  <si>
    <t>Eltérés</t>
  </si>
  <si>
    <t>mutató</t>
  </si>
  <si>
    <t>összeg (Ft)</t>
  </si>
  <si>
    <t>(Ft)</t>
  </si>
  <si>
    <t>Önkormányzati hivatal működésének támogatása - elismert hivatali létszám alapján</t>
  </si>
  <si>
    <t xml:space="preserve">Egyéb önkormányzati feladatok támogatása </t>
  </si>
  <si>
    <t>Lakott külterülettel kapcsolatos feladatok támogatása</t>
  </si>
  <si>
    <t>Üdülőhelyi feladatok támogatása</t>
  </si>
  <si>
    <t>I.2. Nem közművel összegyűjtött háztartási szennyvíz ártalmatlanítása</t>
  </si>
  <si>
    <t>I. A helyi önkormányzatok muködésének általános támogatása összesen</t>
  </si>
  <si>
    <t>Óvodapedagógusok bértámogatása 8 hónap</t>
  </si>
  <si>
    <t>Óvodapedagógusok nevelő munkáját közvetlenül segítők bértámogatása 8 hónap</t>
  </si>
  <si>
    <t>Óvodapedagógusok bértámogatása 4 hónap</t>
  </si>
  <si>
    <t>Óvodapedagógusok nevelő munkáját közvetlenül segítők bértámogatása 4 hónap</t>
  </si>
  <si>
    <t>Kiegészítő támogatás az óvodapedagógusok minősítéséből adódó többletfeladatokhoz (mesterfokozatú)</t>
  </si>
  <si>
    <t>II. A települési önkormányzatok egyes köznevelési feladatainak támogatása</t>
  </si>
  <si>
    <t>Család- és gyermekjóléti szolgálat</t>
  </si>
  <si>
    <t>Család- és gyermekjóléti központ</t>
  </si>
  <si>
    <t>Szociális étkeztetés</t>
  </si>
  <si>
    <t>Tanyagondnoki szolgáltatás</t>
  </si>
  <si>
    <t>Időskorúak nappali intézményi ellátása</t>
  </si>
  <si>
    <t>Demens személyek nappali intézményi ellátása</t>
  </si>
  <si>
    <t>Pszichiátriai betegek nappali intézményi ellátása</t>
  </si>
  <si>
    <t>Hajléktalanok nappali intézményi ellátása</t>
  </si>
  <si>
    <t>Bölcsődei ellátás (nem fogyatékos, nem hátrányos helyzetű gyermekek)</t>
  </si>
  <si>
    <t>Bölcsődei ellátás (nem fogyatékos, halmozottan hátrányos helyzetű gyermek)</t>
  </si>
  <si>
    <t>Bölcsődei ellátás (fogyatékos gyermek)</t>
  </si>
  <si>
    <t>Éjjeli menedékhely</t>
  </si>
  <si>
    <t>III.3. Egyes szociális és gyermekjóléti feladatok támogatása</t>
  </si>
  <si>
    <t>Szociális szakosított ellátások, gyermekek átmeneti gondozása: szakmai dolgozók bértámogatása</t>
  </si>
  <si>
    <t>Szociális szakosított ellátások, gyermekek átmeneti gondozása: intézmény-üzemeltetési támogatás</t>
  </si>
  <si>
    <t>III.4. A települési önkormányzatok által biztosított egyes szociális szakosított ellátások, valamint a gyermekek átmeneti gondozásával kapcsolatos feladatok támogatása</t>
  </si>
  <si>
    <t>Gyermekétkeztetés: dolgozók bértámogatása</t>
  </si>
  <si>
    <t>Gyermekétkeztetés: üzemeltetési támogatás</t>
  </si>
  <si>
    <t>A rászoruló gyermekek intézményen kívüli szünidei étkeztetésének támogatása</t>
  </si>
  <si>
    <t>III.5. Gyermekétkeztetés támogatása</t>
  </si>
  <si>
    <t>III. A települési önkormányzatok szociális, gyermekjóléti és gyermekétkeztetési feladatainak támogatása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</si>
  <si>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</si>
  <si>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</si>
  <si>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</si>
  <si>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</si>
  <si>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</si>
  <si>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</si>
  <si>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adatok Ft-ban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</si>
  <si>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</si>
  <si>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</si>
  <si>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</si>
  <si>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A települési önkormányzatok helyi közösségi közlekedésének támogatása</t>
  </si>
  <si>
    <t>Helyi önkormányzatok működési célú költségvetési támogatásai összesen</t>
  </si>
  <si>
    <t>Közművelődési érdekeltségnövelő támogatás</t>
  </si>
  <si>
    <t>Helyi önkormányzatok felhalmozási célú költségvetési támogatásai összesen</t>
  </si>
  <si>
    <t>Települési önkormányzatok rendkívüli támogatása</t>
  </si>
  <si>
    <t>Helyi önkormányzatok kiegészítő támogatásai összesen</t>
  </si>
  <si>
    <t>A települési önkormányzatok szociális feladatainak egyéb támogatása</t>
  </si>
  <si>
    <t>Települési önkormányzatok nyilvános könyvtári és közművelődési feladatainak támogatása</t>
  </si>
  <si>
    <t>A települési önkormányzatok könyvtári célú érdekeltségnövelő támogatása</t>
  </si>
  <si>
    <t>Mindösszesen</t>
  </si>
  <si>
    <t>Az önkormányzat 2017. évi általános, köznevelési és szociális feladataihoz kapcsolódó támogatások elszámolása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</si>
  <si>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</si>
  <si>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</si>
  <si>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</si>
  <si>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</si>
  <si>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I.1. A települési önkormányzatok működésének támogatása beszámítás után</t>
  </si>
  <si>
    <t>A 2016. évről áthúzódó bérkompenzáció támogatása</t>
  </si>
  <si>
    <t>Óvodapedagógusok átlagbérének és közterheinek elismert pótlólagos összege a 2017/2018. nevelési évre 38.200 forint/számított létszám/3 hónap</t>
  </si>
  <si>
    <t>Óvodaműködtetési támogatás 8 hónap
(óvoda napi nyitvatartási ideje eléri a nyolc órát)</t>
  </si>
  <si>
    <t>Óvodaműködtetési támogatás 4 hónap
(óvoda napi nyitvatartási ideje eléri a nyolc órát)</t>
  </si>
  <si>
    <t>Kiegészítő támogatás az óvodapedagógusok minősítéséből adódó többletfeladatokhoz (alapfokozatú 2015. december 31-éig)</t>
  </si>
  <si>
    <t>Kiegészítő támogatás az óvodapedagógusok minősítéséből adódó többletfeladatokhoz (alapfokozatú 2016. évben)</t>
  </si>
  <si>
    <t>Házi segítségnyújtás - szociális segítés</t>
  </si>
  <si>
    <t>Házi segítségnyújtás - személyi gondozás</t>
  </si>
  <si>
    <t>Bölcsődei ellátás (nem fogyatékos, hátrányos helyzetű gyermek)</t>
  </si>
  <si>
    <t>Bölcsőde kiegészítő támogatása</t>
  </si>
  <si>
    <t>Belterületi utak, jaárdák, hidak felújítása</t>
  </si>
  <si>
    <t>Muzeális intézmények szakmai támogatása</t>
  </si>
  <si>
    <t>Szociális ágazati összevont pótlék</t>
  </si>
  <si>
    <t>A költségvetési szerveknél foglalkoztatottak 2017. évi kompenzációja</t>
  </si>
  <si>
    <t>A középfokú végzettséggel rendelkező kisgyermeknevelők bölcsődei pótléka</t>
  </si>
  <si>
    <t>Kulturális illetménypótlék</t>
  </si>
  <si>
    <t>Minimálbér és a garantált bérminimum emelés kompenzációja</t>
  </si>
  <si>
    <t>A polgármesteri béremelés különbözetének támogatása</t>
  </si>
  <si>
    <t>Óvodapedagógusok munkáját segítők kiegészítő támogatása</t>
  </si>
  <si>
    <t>A helyi közbiztonság javításának támogatása</t>
  </si>
  <si>
    <t>A helyi önkormányzat 2017. évi kiegészítő támogatásainak és egyéb kötött felhasználású támogatásainak elszámolása</t>
  </si>
  <si>
    <t>#</t>
  </si>
  <si>
    <t>Konszolidálás előtti összeg</t>
  </si>
  <si>
    <t>Konszolidálás</t>
  </si>
  <si>
    <t>Konszolidált összeg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</si>
  <si>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</si>
  <si>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</si>
  <si>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</si>
  <si>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</si>
  <si>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</si>
  <si>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</si>
  <si>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</si>
  <si>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</si>
  <si>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</si>
  <si>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</si>
  <si>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</si>
  <si>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</si>
  <si>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</si>
  <si>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</si>
  <si>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</si>
  <si>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</si>
  <si>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</si>
  <si>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</si>
  <si>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</si>
  <si>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</si>
  <si>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</si>
  <si>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</si>
  <si>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</si>
  <si>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</si>
  <si>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</si>
  <si>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</si>
  <si>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</si>
  <si>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</si>
  <si>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</si>
  <si>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</si>
  <si>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</si>
  <si>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</si>
  <si>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</si>
  <si>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</si>
  <si>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</si>
  <si>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</si>
  <si>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</si>
  <si>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</si>
  <si>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</si>
  <si>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</si>
  <si>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</si>
  <si>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</si>
  <si>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</si>
  <si>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</si>
  <si>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23</t>
  </si>
  <si>
    <t>ebből: rehabilitációs hozzájárulás (K2)</t>
  </si>
  <si>
    <t>24</t>
  </si>
  <si>
    <t>ebből: korkedvezmény-biztosítási járulék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</si>
  <si>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</si>
  <si>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</si>
  <si>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</si>
  <si>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</si>
  <si>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</si>
  <si>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</si>
  <si>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</si>
  <si>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</si>
  <si>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</si>
  <si>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</si>
  <si>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</si>
  <si>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</si>
  <si>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</si>
  <si>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</si>
  <si>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</si>
  <si>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</si>
  <si>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</si>
  <si>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</si>
  <si>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</si>
  <si>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</si>
  <si>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</si>
  <si>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</si>
  <si>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</si>
  <si>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</si>
  <si>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</si>
  <si>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</si>
  <si>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</si>
  <si>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</si>
  <si>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</si>
  <si>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</si>
  <si>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</si>
  <si>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</si>
  <si>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</si>
  <si>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</si>
  <si>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</si>
  <si>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</si>
  <si>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</si>
  <si>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</si>
  <si>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</si>
  <si>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</si>
  <si>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</si>
  <si>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</si>
  <si>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</si>
  <si>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</si>
  <si>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</si>
  <si>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</si>
  <si>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</si>
  <si>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</si>
  <si>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</si>
  <si>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</si>
  <si>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</si>
  <si>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</si>
  <si>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</si>
  <si>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</si>
  <si>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</si>
  <si>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</si>
  <si>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53</t>
  </si>
  <si>
    <t>ebből: államháztartáson belül (K353)</t>
  </si>
  <si>
    <t>54</t>
  </si>
  <si>
    <t>ebből: fedezeti ügyletek kamatkiadásai (K353)</t>
  </si>
  <si>
    <t>55</t>
  </si>
  <si>
    <t>Egyéb pénzügyi műveletek kiadásai (&gt;=56+…+58) (K354)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</si>
  <si>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</si>
  <si>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</si>
  <si>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</si>
  <si>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</si>
  <si>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</si>
  <si>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</si>
  <si>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</si>
  <si>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</si>
  <si>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</si>
  <si>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</si>
  <si>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</si>
  <si>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</si>
  <si>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62</t>
  </si>
  <si>
    <t>Társadalombiztosítási ellátások (K41)</t>
  </si>
  <si>
    <t>63</t>
  </si>
  <si>
    <t>Családi támogatások (=64+…+73) (K42)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</si>
  <si>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</si>
  <si>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</si>
  <si>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</si>
  <si>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</si>
  <si>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</si>
  <si>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</si>
  <si>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</si>
  <si>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</si>
  <si>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</si>
  <si>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</si>
  <si>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</si>
  <si>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</si>
  <si>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</si>
  <si>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</si>
  <si>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</si>
  <si>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</si>
  <si>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</si>
  <si>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(K42)</t>
  </si>
  <si>
    <t>73</t>
  </si>
  <si>
    <t>ebből:  az egyéb pénzbeli és természetbeni gyermekvédelmi támogatások  (K42)</t>
  </si>
  <si>
    <t>74</t>
  </si>
  <si>
    <t>Pénzbeli kárpótlások, kártérítések (K43)</t>
  </si>
  <si>
    <t>75</t>
  </si>
  <si>
    <t>Betegséggel kapcsolatos (nem társadalombiztosítási) ellátások (=76+…+82) (K44)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</si>
  <si>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</si>
  <si>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</si>
  <si>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</si>
  <si>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</si>
  <si>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</si>
  <si>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</si>
  <si>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</si>
  <si>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</si>
  <si>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</si>
  <si>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</si>
  <si>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</si>
  <si>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</si>
  <si>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</si>
  <si>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</si>
  <si>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</si>
  <si>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Foglalkoztatással, munkanélküliséggel kapcsolatos ellátások (=84+…+92)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</si>
  <si>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</si>
  <si>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</si>
  <si>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</si>
  <si>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</si>
  <si>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</si>
  <si>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munkáltatói befizetésből finanszírozott korengedményes nyugdíj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</si>
  <si>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</si>
  <si>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</si>
  <si>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</si>
  <si>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</si>
  <si>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</si>
  <si>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</si>
  <si>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</si>
  <si>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</si>
  <si>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</si>
  <si>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</si>
  <si>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</si>
  <si>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</si>
  <si>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</si>
  <si>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Lakhatással kapcsolatos ellátások (=94+…+97) (K46)</t>
  </si>
  <si>
    <t>94</t>
  </si>
  <si>
    <t>ebből: hozzájárulás a lakossági energiaköltségekhez (K46)</t>
  </si>
  <si>
    <t>95</t>
  </si>
  <si>
    <t>ebből: lakbértámogatás (K46)</t>
  </si>
  <si>
    <t>96</t>
  </si>
  <si>
    <t>ebből: lakásfenntartási támogatás [Szoctv. 38. § (1) bek. a) és b) pontok]  (K46)</t>
  </si>
  <si>
    <t>97</t>
  </si>
  <si>
    <t>ebből: adósságcsökkentési támogatás [Szoctv. 55/A. § 1. bek. b) pont] (K46)</t>
  </si>
  <si>
    <t>98</t>
  </si>
  <si>
    <t>Intézményi ellátottak pénzbeli juttatásai (&gt;=99+100) (K47)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</si>
  <si>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</si>
  <si>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</si>
  <si>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</si>
  <si>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</si>
  <si>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</si>
  <si>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Egyéb nem intézményi ellátások (&gt;=102+…+120) (K48)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</si>
  <si>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</si>
  <si>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</si>
  <si>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</si>
  <si>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</si>
  <si>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</si>
  <si>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</si>
  <si>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</si>
  <si>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ebből:nemzeti gondozotti ellátások (K48)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</si>
  <si>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</si>
  <si>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</si>
  <si>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</si>
  <si>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</si>
  <si>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</si>
  <si>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</si>
  <si>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</si>
  <si>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ebből: a Nemzet Színésze címet viselő színészek havi életjáradéka, művészeti nyugdíjsegélyek, művészjáradék, balettművészeti életjáradék (K48)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</si>
  <si>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</si>
  <si>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</si>
  <si>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</si>
  <si>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</si>
  <si>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</si>
  <si>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</si>
  <si>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</si>
  <si>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ebből: Bevándorlási és Állampolgársági Hivatal által folyósított ellátások (K48)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</si>
  <si>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</si>
  <si>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</si>
  <si>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</si>
  <si>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</si>
  <si>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</si>
  <si>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</si>
  <si>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</si>
  <si>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</si>
  <si>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</si>
  <si>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</si>
  <si>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</si>
  <si>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</si>
  <si>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</si>
  <si>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</si>
  <si>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</si>
  <si>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</si>
  <si>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122</t>
  </si>
  <si>
    <t>Nemzetközi kötelezettségek (&gt;=123) (K501)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</si>
  <si>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</si>
  <si>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</si>
  <si>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</si>
  <si>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</si>
  <si>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</si>
  <si>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</si>
  <si>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</si>
  <si>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</si>
  <si>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</si>
  <si>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Elvonások és befizetések (=124+125+126) (K502)</t>
  </si>
  <si>
    <t>128</t>
  </si>
  <si>
    <t>Működési célú garancia- és kezességvállalásból származó kifizetés államháztartáson belülre (K503)</t>
  </si>
  <si>
    <t>129</t>
  </si>
  <si>
    <t>Működési célú visszatérítendő támogatások, kölcsönök nyújtása államháztartáson belülre (=130+…+139) (K504)</t>
  </si>
  <si>
    <t>130</t>
  </si>
  <si>
    <t>ebből: központi költségvetési szervek (K504)</t>
  </si>
  <si>
    <t>131</t>
  </si>
  <si>
    <t>ebből: központi kezelésű előirányzatok (K504)</t>
  </si>
  <si>
    <t>132</t>
  </si>
  <si>
    <t>ebből: fejezeti kezelésű előirányzatok EU-s programokra és azok hazai társfinanszírozása (K504)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</si>
  <si>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</si>
  <si>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</si>
  <si>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</si>
  <si>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</si>
  <si>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</si>
  <si>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</si>
  <si>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</si>
  <si>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</si>
  <si>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</si>
  <si>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</si>
  <si>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</si>
  <si>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</si>
  <si>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</si>
  <si>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</si>
  <si>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</si>
  <si>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Működési célú visszatérítendő támogatások, kölcsönök törlesztése államháztartáson belülre (=141+…+150) (K505)</t>
  </si>
  <si>
    <t>141</t>
  </si>
  <si>
    <t>ebből: központi költségvetési szervek (K505)</t>
  </si>
  <si>
    <t>142</t>
  </si>
  <si>
    <t>ebből: központi kezelésű előirányzatok (K505)</t>
  </si>
  <si>
    <t>143</t>
  </si>
  <si>
    <t>ebből: fejezeti kezelésű előirányzatok EU-s programokra és azok hazai társfinanszírozása (K505)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</si>
  <si>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</si>
  <si>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</si>
  <si>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</si>
  <si>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</si>
  <si>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</si>
  <si>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</si>
  <si>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</si>
  <si>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</si>
  <si>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</si>
  <si>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</si>
  <si>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</si>
  <si>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</si>
  <si>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</si>
  <si>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</si>
  <si>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</si>
  <si>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Egyéb működési célú támogatások államháztartáson belülre (=152+…+161) (K506)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</si>
  <si>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</si>
  <si>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</si>
  <si>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</si>
  <si>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</si>
  <si>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</si>
  <si>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</si>
  <si>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</si>
  <si>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</si>
  <si>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</si>
  <si>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</si>
  <si>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</si>
  <si>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</si>
  <si>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</si>
  <si>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</si>
  <si>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</si>
  <si>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</si>
  <si>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</si>
  <si>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</si>
  <si>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</si>
  <si>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</si>
  <si>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</si>
  <si>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Működési célú garancia- és kezességvállalásból származó kifizetés államháztartáson kívülre (&gt;=163) (K507)</t>
  </si>
  <si>
    <t>163</t>
  </si>
  <si>
    <t>ebből: állami vagy önkormányzati tulajdonban lévő gazdasági társaságok tartozásai miatti kifizetések (K507)</t>
  </si>
  <si>
    <t>164</t>
  </si>
  <si>
    <t>Működési célú visszatérítendő támogatások, kölcsönök nyújtása államháztartáson kívülre (=165+…+175) (K508)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</si>
  <si>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</si>
  <si>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</si>
  <si>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</si>
  <si>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</si>
  <si>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</si>
  <si>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</si>
  <si>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</si>
  <si>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</si>
  <si>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</si>
  <si>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</si>
  <si>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</si>
  <si>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</si>
  <si>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</si>
  <si>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</si>
  <si>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</si>
  <si>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</si>
  <si>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</si>
  <si>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</si>
  <si>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</si>
  <si>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</si>
  <si>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</si>
  <si>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</si>
  <si>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</si>
  <si>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</si>
  <si>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</si>
  <si>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</si>
  <si>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</si>
  <si>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</si>
  <si>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</si>
  <si>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Egyéb működési célú támogatások államháztartáson kívülre (=180+…+189) (K512)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</si>
  <si>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</si>
  <si>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</si>
  <si>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</si>
  <si>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</si>
  <si>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</si>
  <si>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</si>
  <si>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</si>
  <si>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</si>
  <si>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</si>
  <si>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</si>
  <si>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</si>
  <si>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</si>
  <si>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</si>
  <si>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ebből:önkormányzati többségi tulajdonú nem pénzügyi vállalkozások (K512)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</si>
  <si>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</si>
  <si>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</si>
  <si>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</si>
  <si>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</si>
  <si>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</si>
  <si>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</si>
  <si>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</si>
  <si>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</si>
  <si>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</si>
  <si>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</si>
  <si>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</si>
  <si>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</si>
  <si>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</si>
  <si>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</si>
  <si>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</si>
  <si>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</si>
  <si>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</si>
  <si>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</si>
  <si>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</si>
  <si>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</si>
  <si>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</si>
  <si>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</si>
  <si>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</si>
  <si>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</si>
  <si>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</si>
  <si>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</si>
  <si>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</si>
  <si>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</si>
  <si>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</si>
  <si>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</si>
  <si>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</si>
  <si>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</si>
  <si>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</si>
  <si>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</si>
  <si>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</si>
  <si>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</si>
  <si>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</si>
  <si>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</si>
  <si>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206</t>
  </si>
  <si>
    <t>Felhalmozási célú garancia- és kezességvállalásból származó kifizetés államháztartáson belülre (K81)</t>
  </si>
  <si>
    <t>207</t>
  </si>
  <si>
    <t>Felhalmozási célú visszatérítendő támogatások, kölcsönök nyújtása államháztartáson belülre (=208+…+217) (K82)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</si>
  <si>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</si>
  <si>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</si>
  <si>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</si>
  <si>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</si>
  <si>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</si>
  <si>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</si>
  <si>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</si>
  <si>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</si>
  <si>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</si>
  <si>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</si>
  <si>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</si>
  <si>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</si>
  <si>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</si>
  <si>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</si>
  <si>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</si>
  <si>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</si>
  <si>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</si>
  <si>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</si>
  <si>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</si>
  <si>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</si>
  <si>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</si>
  <si>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Felhalmozási célú visszatérítendő támogatások, kölcsönök törlesztése államháztartáson belülre (=219+…+228) (K83)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</si>
  <si>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</si>
  <si>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</si>
  <si>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</si>
  <si>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</si>
  <si>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</si>
  <si>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</si>
  <si>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</si>
  <si>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</si>
  <si>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</si>
  <si>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</si>
  <si>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</si>
  <si>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</si>
  <si>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</si>
  <si>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</si>
  <si>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</si>
  <si>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</si>
  <si>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</si>
  <si>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</si>
  <si>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</si>
  <si>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</si>
  <si>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</si>
  <si>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Egyéb felhalmozási célú támogatások államháztartáson belülre (=230+…+239) (K84)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</si>
  <si>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</si>
  <si>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</si>
  <si>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</si>
  <si>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</si>
  <si>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</si>
  <si>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</si>
  <si>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</si>
  <si>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</si>
  <si>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</si>
  <si>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</si>
  <si>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</si>
  <si>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</si>
  <si>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</si>
  <si>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</si>
  <si>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</si>
  <si>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</si>
  <si>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</si>
  <si>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</si>
  <si>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</si>
  <si>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</si>
  <si>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</si>
  <si>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</si>
  <si>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</si>
  <si>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</si>
  <si>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</si>
  <si>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Felhalmozási célú visszatérítendő támogatások, kölcsönök nyújtása államháztartáson kívülre (=243+…+253) (K86)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</si>
  <si>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</si>
  <si>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</si>
  <si>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</si>
  <si>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</si>
  <si>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</si>
  <si>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</si>
  <si>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</si>
  <si>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</si>
  <si>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</si>
  <si>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</si>
  <si>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</si>
  <si>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</si>
  <si>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</si>
  <si>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</si>
  <si>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</si>
  <si>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</si>
  <si>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</si>
  <si>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</si>
  <si>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</si>
  <si>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</si>
  <si>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</si>
  <si>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</si>
  <si>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</si>
  <si>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</si>
  <si>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</si>
  <si>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</si>
  <si>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</si>
  <si>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Egyéb felhalmozási célú támogatások államháztartáson kívülre (=257+…+266) (K89)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</si>
  <si>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</si>
  <si>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</si>
  <si>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</si>
  <si>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</si>
  <si>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</si>
  <si>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</si>
  <si>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</si>
  <si>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</si>
  <si>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</si>
  <si>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</si>
  <si>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</si>
  <si>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</si>
  <si>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</si>
  <si>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</si>
  <si>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</si>
  <si>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</si>
  <si>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</si>
  <si>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</si>
  <si>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</si>
  <si>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</si>
  <si>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</si>
  <si>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</si>
  <si>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</si>
  <si>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</si>
  <si>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</si>
  <si>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</si>
  <si>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</si>
  <si>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</si>
  <si>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</si>
  <si>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</si>
  <si>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</si>
  <si>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</si>
  <si>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</si>
  <si>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</si>
  <si>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</si>
  <si>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</si>
  <si>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</si>
  <si>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</si>
  <si>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</si>
  <si>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</si>
  <si>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</si>
  <si>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</si>
  <si>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</si>
  <si>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</si>
  <si>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</si>
  <si>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</si>
  <si>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</si>
  <si>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</si>
  <si>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</si>
  <si>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</si>
  <si>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</si>
  <si>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</si>
  <si>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</si>
  <si>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</si>
  <si>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</si>
  <si>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</si>
  <si>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</si>
  <si>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</si>
  <si>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</si>
  <si>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</si>
  <si>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</si>
  <si>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</si>
  <si>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</si>
  <si>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</si>
  <si>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</si>
  <si>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</si>
  <si>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</si>
  <si>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</si>
  <si>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</si>
  <si>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</si>
  <si>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</si>
  <si>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</si>
  <si>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</si>
  <si>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</si>
  <si>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</si>
  <si>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</si>
  <si>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</si>
  <si>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</si>
  <si>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</si>
  <si>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</si>
  <si>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</si>
  <si>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</si>
  <si>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</si>
  <si>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</si>
  <si>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</si>
  <si>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</si>
  <si>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</si>
  <si>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</si>
  <si>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</si>
  <si>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</si>
  <si>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</si>
  <si>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</si>
  <si>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</si>
  <si>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</si>
  <si>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</si>
  <si>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</si>
  <si>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</si>
  <si>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</si>
  <si>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</si>
  <si>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</si>
  <si>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</si>
  <si>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</si>
  <si>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</si>
  <si>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</si>
  <si>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</si>
  <si>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</si>
  <si>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</si>
  <si>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</si>
  <si>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</si>
  <si>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</si>
  <si>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</si>
  <si>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</si>
  <si>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</si>
  <si>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</si>
  <si>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</si>
  <si>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</si>
  <si>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</si>
  <si>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</si>
  <si>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</si>
  <si>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</si>
  <si>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</si>
  <si>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</si>
  <si>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</si>
  <si>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</si>
  <si>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</si>
  <si>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</si>
  <si>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</si>
  <si>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</si>
  <si>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</si>
  <si>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</si>
  <si>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</si>
  <si>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</si>
  <si>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</si>
  <si>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</si>
  <si>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</si>
  <si>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</si>
  <si>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</si>
  <si>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</si>
  <si>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</si>
  <si>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</si>
  <si>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(=118+…+139)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</si>
  <si>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</si>
  <si>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</si>
  <si>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</si>
  <si>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</si>
  <si>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</si>
  <si>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</si>
  <si>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</si>
  <si>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</si>
  <si>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</si>
  <si>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</si>
  <si>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</si>
  <si>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</si>
  <si>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</si>
  <si>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</si>
  <si>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</si>
  <si>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</si>
  <si>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</si>
  <si>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</si>
  <si>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</si>
  <si>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</si>
  <si>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</si>
  <si>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</si>
  <si>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</si>
  <si>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</si>
  <si>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</si>
  <si>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</si>
  <si>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</si>
  <si>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Gépjárműadók (=146+…+149)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</si>
  <si>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</si>
  <si>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</si>
  <si>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</si>
  <si>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</si>
  <si>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(=151+…+167)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</si>
  <si>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</si>
  <si>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</si>
  <si>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</si>
  <si>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</si>
  <si>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</si>
  <si>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</si>
  <si>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</si>
  <si>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</si>
  <si>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</si>
  <si>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</si>
  <si>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</si>
  <si>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</si>
  <si>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</si>
  <si>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</si>
  <si>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</si>
  <si>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</si>
  <si>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</si>
  <si>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(=117+140+144+145+150)  (B35)</t>
  </si>
  <si>
    <t>Egyéb közhatalmi bevételek (&gt;=170+…+184)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</si>
  <si>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</si>
  <si>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</si>
  <si>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</si>
  <si>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</si>
  <si>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</si>
  <si>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</si>
  <si>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</si>
  <si>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</si>
  <si>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</si>
  <si>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</si>
  <si>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</si>
  <si>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</si>
  <si>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</si>
  <si>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</si>
  <si>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</si>
  <si>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</si>
  <si>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</si>
  <si>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</si>
  <si>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</si>
  <si>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</si>
  <si>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(&gt;=191) (B403)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</si>
  <si>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</si>
  <si>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</si>
  <si>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</si>
  <si>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</si>
  <si>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</si>
  <si>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</si>
  <si>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</si>
  <si>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</si>
  <si>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</si>
  <si>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</si>
  <si>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</si>
  <si>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</si>
  <si>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</si>
  <si>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</si>
  <si>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</si>
  <si>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</si>
  <si>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</si>
  <si>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</si>
  <si>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</si>
  <si>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(&gt;=211+…+215)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</si>
  <si>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</si>
  <si>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</si>
  <si>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</si>
  <si>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</si>
  <si>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</si>
  <si>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</si>
  <si>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Biztosító által fizetett kártérítés (B410)</t>
  </si>
  <si>
    <t>Egyéb működési bevételek (&gt;=219+220)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</si>
  <si>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</si>
  <si>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</si>
  <si>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</si>
  <si>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</si>
  <si>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ebből: kiotói egységek és kibocsátási egységek eladásából befolyt eladási ár (B51)</t>
  </si>
  <si>
    <t>Ingatlanok értékesítése (&gt;=225) (B52)</t>
  </si>
  <si>
    <t>ebből: termőföld-eladás bevételei (B52)</t>
  </si>
  <si>
    <t>Egyéb tárgyi eszközök értékesítése (B53)</t>
  </si>
  <si>
    <t>Részesedések értékesítése (&gt;=228) (B54)</t>
  </si>
  <si>
    <t>ebből: privatizációból származó bevétel (B54)</t>
  </si>
  <si>
    <t>Részesedések megszűnéséhez kapcsolódó bevételek (B55)</t>
  </si>
  <si>
    <t>Felhalmozási bevételek (=222+224+226+227+229)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</si>
  <si>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</si>
  <si>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</si>
  <si>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</si>
  <si>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</si>
  <si>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</si>
  <si>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</si>
  <si>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</si>
  <si>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</si>
  <si>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</si>
  <si>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</si>
  <si>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</si>
  <si>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</si>
  <si>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</si>
  <si>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(=244+…+255)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</si>
  <si>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</si>
  <si>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</si>
  <si>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</si>
  <si>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</si>
  <si>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</si>
  <si>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</si>
  <si>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</si>
  <si>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</si>
  <si>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</si>
  <si>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</si>
  <si>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</si>
  <si>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(=231+...+234+244)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</si>
  <si>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</si>
  <si>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</si>
  <si>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</si>
  <si>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</si>
  <si>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</si>
  <si>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</si>
  <si>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</si>
  <si>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</si>
  <si>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</si>
  <si>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</si>
  <si>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</si>
  <si>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</si>
  <si>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</si>
  <si>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</si>
  <si>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</si>
  <si>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</si>
  <si>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</si>
  <si>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</si>
  <si>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</si>
  <si>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</si>
  <si>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</si>
  <si>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</si>
  <si>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</si>
  <si>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</si>
  <si>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</si>
  <si>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</si>
  <si>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</si>
  <si>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</si>
  <si>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</si>
  <si>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</si>
  <si>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</si>
  <si>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</si>
  <si>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</si>
  <si>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</si>
  <si>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</si>
  <si>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</si>
  <si>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</si>
  <si>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</si>
  <si>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</si>
  <si>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</si>
  <si>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</si>
  <si>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</si>
  <si>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</si>
  <si>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</si>
  <si>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</si>
  <si>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</si>
  <si>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</si>
  <si>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</si>
  <si>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</si>
  <si>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</si>
  <si>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</si>
  <si>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</si>
  <si>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</si>
  <si>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</si>
  <si>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</si>
  <si>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</si>
  <si>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</si>
  <si>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</si>
  <si>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</si>
  <si>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</si>
  <si>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</si>
  <si>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</si>
  <si>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</si>
  <si>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</si>
  <si>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</si>
  <si>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</si>
  <si>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</si>
  <si>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</si>
  <si>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</si>
  <si>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</si>
  <si>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</si>
  <si>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</si>
  <si>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</si>
  <si>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</si>
  <si>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</si>
  <si>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</si>
  <si>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</si>
  <si>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</si>
  <si>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</si>
  <si>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</si>
  <si>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</si>
  <si>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</si>
  <si>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</si>
  <si>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</si>
  <si>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</si>
  <si>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</si>
  <si>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</si>
  <si>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</si>
  <si>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</si>
  <si>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</si>
  <si>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</si>
  <si>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</si>
  <si>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</si>
  <si>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</si>
  <si>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</si>
  <si>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</si>
  <si>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</si>
  <si>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</si>
  <si>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</si>
  <si>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</si>
  <si>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</si>
  <si>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</si>
  <si>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</si>
  <si>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</si>
  <si>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</si>
  <si>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</si>
  <si>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</si>
  <si>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</si>
  <si>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</si>
  <si>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</si>
  <si>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</si>
  <si>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</si>
  <si>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</si>
  <si>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</si>
  <si>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A/I Immateriális javak (=A/I/1+A/I/2+A/I/3)</t>
  </si>
  <si>
    <t>A/II Tárgyi eszközök  (=A/II/1+...+A/II/5)</t>
  </si>
  <si>
    <t>A/III Befektetett pénzügyi eszközök (=A/III/1+A/III/2+A/III/3)</t>
  </si>
  <si>
    <t>A/IV Koncesszióba, vagyonkezelésbe adott eszközök (=A/IV/1+A/IV/2)</t>
  </si>
  <si>
    <t>A) NEMZETI VAGYONBA TARTOZÓ BEFEKTETETT ESZKÖZÖK (=A/I+A/II+A/III+A/IV)</t>
  </si>
  <si>
    <t>B/I Készletek (=B/I/1+…+B/I/5)</t>
  </si>
  <si>
    <t>B/II Értékpapírok (=B/II/1+B/II/2)</t>
  </si>
  <si>
    <t>B) NEMZETI VAGYONBA TARTOZÓ FORGÓESZKÖZÖK (= B/I+B/II)</t>
  </si>
  <si>
    <t>C/I Lekötött bankbetétek (=C/I/1+…+C/I/2)</t>
  </si>
  <si>
    <t>C/II Pénztárak, csekkek, betétkönyvek (=C/II/1+C/II/2+C/II/3)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</si>
  <si>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</si>
  <si>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</si>
  <si>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</si>
  <si>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</si>
  <si>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</si>
  <si>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</si>
  <si>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ELSZÁMOLÁSOK (=E/I+…+E/II)</t>
  </si>
  <si>
    <t>F) AKTÍV IDŐBELI  ELHATÁROLÁSOK  (=F/1+F/2+F/3)</t>
  </si>
  <si>
    <t>ESZKÖZÖK ÖSSZESEN (=A+B+C+D+E+F)</t>
  </si>
  <si>
    <t>G/I-III Nemzeti vagyon és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</si>
  <si>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</si>
  <si>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</si>
  <si>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</si>
  <si>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</si>
  <si>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 Költségvetési évben esedékes kötelezettségek (=H/I/1+…+H/I/9)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</si>
  <si>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</si>
  <si>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</si>
  <si>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</si>
  <si>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</si>
  <si>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</si>
  <si>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</si>
  <si>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</si>
  <si>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</si>
  <si>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</si>
  <si>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</si>
  <si>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</si>
  <si>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</si>
  <si>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</si>
  <si>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</si>
  <si>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</si>
  <si>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</si>
  <si>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</si>
  <si>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</si>
  <si>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</si>
  <si>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</si>
  <si>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</si>
  <si>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</si>
  <si>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</si>
  <si>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</si>
  <si>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</si>
  <si>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</si>
  <si>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</si>
  <si>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</si>
  <si>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</si>
  <si>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</si>
  <si>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</si>
  <si>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</si>
  <si>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</si>
  <si>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</si>
  <si>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</si>
  <si>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</si>
  <si>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</si>
  <si>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</si>
  <si>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</si>
  <si>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</si>
  <si>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</si>
  <si>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</si>
  <si>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</si>
  <si>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</si>
  <si>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</si>
  <si>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</si>
  <si>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</si>
  <si>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</si>
  <si>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</si>
  <si>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</si>
  <si>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Önkormányzati konszolidált beszámoló - Költségvetési kiadások (adatok Ft-ban)</t>
  </si>
  <si>
    <t>Önkormányzati konszolidált beszámoló - költségvetési bevételek (adatok Ft-ban)</t>
  </si>
  <si>
    <t>Önkormányzati konszolidált beszámoló - Finanszírozási kiadások (adatok Ft-ban)</t>
  </si>
  <si>
    <t>Önkormányzati konszolidált beszámoló -  Finanszírozási bevételek (adatok Ft-ban)</t>
  </si>
  <si>
    <t>Önkormányzati konszolidált beszámoló - Konszolidált mérleg (adatok Ft-ban)</t>
  </si>
  <si>
    <t>Önkormányzati konszolidált beszámoló - Konszolidált eredménykimutatás (adatok Ft-ban)</t>
  </si>
  <si>
    <t>Lekötött betétek megszüntetése</t>
  </si>
  <si>
    <t>Betétlekötés</t>
  </si>
  <si>
    <t>2016. tény</t>
  </si>
  <si>
    <t>2017. teljesítés</t>
  </si>
  <si>
    <t>Felhalmozási célú hitel törlesztés</t>
  </si>
  <si>
    <t>Felh. célú pénzeszköz átadás, egyéb tám.</t>
  </si>
  <si>
    <t>Államháztartáson belüli megelőleg. visszafizetés</t>
  </si>
  <si>
    <t>összege (eFt)</t>
  </si>
  <si>
    <t>1. melléklet a 23/2018. (V. 31.) önkormányzati rendelethez</t>
  </si>
  <si>
    <t>2. melléklet a 23/2018. (V. 31.) önkormányzati rendelethez</t>
  </si>
  <si>
    <t>2.a. melléklet a 23/2018. (V. 31.) önkormányzati rendelethez</t>
  </si>
  <si>
    <t>3. melléklet a 23/2018. (V. 31.) önkormányzati rendelethez</t>
  </si>
  <si>
    <t>4/1. melléklet a 23/2018. (V. 31.) önkormányzati rendelethez</t>
  </si>
  <si>
    <t>4/2. melléklet a 23/2018. (V. 31.) önkormányzati rendelethez</t>
  </si>
  <si>
    <t>5.1. melléklet a 23/2018. (V. 31.) önkormányzati rendelethez</t>
  </si>
  <si>
    <t>5.2. melléklet a 23/2018. (V. 31.) önkormányzati rendelethez</t>
  </si>
  <si>
    <t>5/3. melléklet a 23/2018. (V. 31.) önkormányzati rendelethez</t>
  </si>
  <si>
    <t>6. melléklet a 23/2018. (V. 31.) önkormányzati rendelethez</t>
  </si>
  <si>
    <t>7. melléklet a 23/2018. (V. 31.) önkormányzati rendelethez</t>
  </si>
  <si>
    <t>8/1. melléklet a 23/2018. (V. 31.) önkormányzati rendelethez</t>
  </si>
  <si>
    <t>8/2. melléklet a 23/2018. (V. 31.) önkormányzati rendelethez</t>
  </si>
  <si>
    <t>9/1. melléklet a 23/2018. (V. 31.) önkormányzati rendelethez</t>
  </si>
  <si>
    <t>9/2. melléklet a 23/2018. (V. 31.) önkormányzati rendelethez</t>
  </si>
  <si>
    <t>8/3. melléklet a 23/2018. (V. 31.) önkormányzati rendelethez</t>
  </si>
  <si>
    <t>10. melléklet a 23/2018. (V. 31.) önkormányzati rendelethez</t>
  </si>
  <si>
    <t>11. melléklet a 23/2018. (V. 31.) önkormányzati rendelethez</t>
  </si>
  <si>
    <t>12. melléklet a 23/2018. (V. 31.) önkormányzati rendelethez</t>
  </si>
  <si>
    <t>13. melléklet a 23/2018. (V. 31.) önkormányzati rendelethez</t>
  </si>
  <si>
    <t>14. melléklet a 23/2018. (V. 31.) önkormányzati rendelethez</t>
  </si>
  <si>
    <t>15. melléklet a 23/2018. (V. 31.) önkormányzati rendelethez</t>
  </si>
  <si>
    <t>16. melléklet a 23/2018. (V. 31.) önkormányzati rendelethez</t>
  </si>
  <si>
    <t>17. melléklet a 23/2018. (V. 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</si>
</sst>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Ft&quot;"/>
    <numFmt numFmtId="165" formatCode="#,##0.0"/>
    <numFmt numFmtId="166" formatCode="#,##0.0###"/>
  </numFmts>
  <fonts count="7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b/>
      <sz val="14"/>
      <name val="Arial CE"/>
      <charset val="238"/>
    </font>
    <font>
      <b/>
      <i/>
      <sz val="12"/>
      <name val="Times New Roman"/>
      <family val="1"/>
      <charset val="238"/>
    </font>
    <font>
      <u/>
      <sz val="11"/>
      <name val="Arial CE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3"/>
      <name val="Times New Roman CE"/>
      <charset val="238"/>
    </font>
    <font>
      <sz val="10"/>
      <color rgb="FFFF0000"/>
      <name val="Arial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 applyBorder="0"/>
    <xf numFmtId="0" fontId="3" fillId="0" borderId="0"/>
    <xf numFmtId="0" fontId="3" fillId="0" borderId="0"/>
    <xf numFmtId="0" fontId="40" fillId="0" borderId="0"/>
    <xf numFmtId="9" fontId="2" fillId="0" borderId="0" applyFont="0" applyFill="0" applyBorder="0" applyAlignment="0" applyProtection="0"/>
    <xf numFmtId="0" fontId="30" fillId="0" borderId="0"/>
    <xf numFmtId="0" fontId="40" fillId="0" borderId="0"/>
    <xf numFmtId="0" fontId="2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</cellStyleXfs>
  <cellXfs count="569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14" fontId="32" fillId="0" borderId="21" xfId="53" applyNumberFormat="1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2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2" xfId="53" applyFont="1" applyFill="1" applyBorder="1"/>
    <xf numFmtId="0" fontId="34" fillId="0" borderId="32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0" fontId="32" fillId="0" borderId="0" xfId="53" applyFont="1" applyFill="1" applyBorder="1" applyAlignment="1">
      <alignment horizontal="right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2" xfId="53" applyFont="1" applyFill="1" applyBorder="1"/>
    <xf numFmtId="0" fontId="36" fillId="0" borderId="32" xfId="53" applyFont="1" applyFill="1" applyBorder="1" applyAlignment="1"/>
    <xf numFmtId="0" fontId="34" fillId="0" borderId="34" xfId="53" applyFont="1" applyFill="1" applyBorder="1"/>
    <xf numFmtId="3" fontId="32" fillId="0" borderId="32" xfId="53" applyNumberFormat="1" applyFont="1" applyFill="1" applyBorder="1"/>
    <xf numFmtId="3" fontId="32" fillId="0" borderId="32" xfId="53" applyNumberFormat="1" applyFont="1" applyFill="1" applyBorder="1" applyAlignment="1">
      <alignment wrapText="1"/>
    </xf>
    <xf numFmtId="3" fontId="33" fillId="0" borderId="32" xfId="53" applyNumberFormat="1" applyFont="1" applyFill="1" applyBorder="1"/>
    <xf numFmtId="3" fontId="34" fillId="0" borderId="32" xfId="53" applyNumberFormat="1" applyFont="1" applyFill="1" applyBorder="1" applyAlignment="1">
      <alignment horizontal="right"/>
    </xf>
    <xf numFmtId="3" fontId="35" fillId="0" borderId="32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2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6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6" xfId="53" applyNumberFormat="1" applyFont="1" applyFill="1" applyBorder="1"/>
    <xf numFmtId="0" fontId="35" fillId="0" borderId="20" xfId="53" applyFont="1" applyFill="1" applyBorder="1"/>
    <xf numFmtId="3" fontId="32" fillId="0" borderId="36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6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4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6" xfId="53" applyNumberFormat="1" applyFont="1" applyFill="1" applyBorder="1"/>
    <xf numFmtId="3" fontId="34" fillId="0" borderId="41" xfId="53" applyNumberFormat="1" applyFont="1" applyFill="1" applyBorder="1"/>
    <xf numFmtId="3" fontId="33" fillId="0" borderId="36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2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3" fillId="0" borderId="0" xfId="60" applyFont="1" applyFill="1" applyAlignment="1">
      <alignment wrapText="1"/>
    </xf>
    <xf numFmtId="0" fontId="43" fillId="0" borderId="0" xfId="60" applyFont="1" applyFill="1"/>
    <xf numFmtId="0" fontId="45" fillId="0" borderId="0" xfId="60" applyFont="1" applyFill="1" applyAlignment="1">
      <alignment wrapText="1"/>
    </xf>
    <xf numFmtId="3" fontId="45" fillId="0" borderId="0" xfId="60" applyNumberFormat="1" applyFont="1" applyFill="1" applyAlignment="1">
      <alignment horizontal="right"/>
    </xf>
    <xf numFmtId="0" fontId="45" fillId="0" borderId="0" xfId="60" applyFont="1" applyFill="1" applyAlignment="1">
      <alignment vertical="center" wrapText="1"/>
    </xf>
    <xf numFmtId="0" fontId="43" fillId="0" borderId="0" xfId="60" applyFont="1" applyFill="1" applyAlignment="1">
      <alignment horizontal="center" vertical="center" wrapText="1"/>
    </xf>
    <xf numFmtId="0" fontId="43" fillId="0" borderId="0" xfId="60" applyFont="1" applyFill="1" applyAlignment="1">
      <alignment vertical="center"/>
    </xf>
    <xf numFmtId="0" fontId="0" fillId="0" borderId="0" xfId="0" applyFill="1"/>
    <xf numFmtId="3" fontId="43" fillId="0" borderId="0" xfId="60" applyNumberFormat="1" applyFont="1" applyFill="1" applyAlignment="1">
      <alignment horizontal="center"/>
    </xf>
    <xf numFmtId="0" fontId="43" fillId="0" borderId="0" xfId="60" applyFont="1" applyFill="1" applyAlignment="1">
      <alignment horizontal="center"/>
    </xf>
    <xf numFmtId="0" fontId="43" fillId="0" borderId="0" xfId="60" applyFont="1" applyFill="1" applyAlignment="1">
      <alignment horizontal="center" wrapText="1"/>
    </xf>
    <xf numFmtId="3" fontId="43" fillId="0" borderId="0" xfId="60" applyNumberFormat="1" applyFont="1" applyFill="1" applyBorder="1"/>
    <xf numFmtId="0" fontId="43" fillId="0" borderId="0" xfId="60" applyFont="1" applyFill="1" applyBorder="1" applyAlignment="1">
      <alignment wrapText="1"/>
    </xf>
    <xf numFmtId="3" fontId="45" fillId="0" borderId="0" xfId="60" applyNumberFormat="1" applyFont="1" applyFill="1" applyBorder="1"/>
    <xf numFmtId="3" fontId="43" fillId="0" borderId="0" xfId="60" applyNumberFormat="1" applyFont="1" applyFill="1" applyBorder="1" applyAlignment="1">
      <alignment vertical="center"/>
    </xf>
    <xf numFmtId="3" fontId="43" fillId="0" borderId="0" xfId="60" applyNumberFormat="1" applyFont="1" applyFill="1"/>
    <xf numFmtId="0" fontId="44" fillId="0" borderId="0" xfId="60" applyFont="1" applyFill="1" applyAlignment="1">
      <alignment wrapText="1"/>
    </xf>
    <xf numFmtId="0" fontId="46" fillId="0" borderId="10" xfId="51" applyFont="1" applyFill="1" applyBorder="1" applyAlignment="1">
      <alignment wrapText="1"/>
    </xf>
    <xf numFmtId="0" fontId="40" fillId="0" borderId="0" xfId="62" applyFont="1"/>
    <xf numFmtId="0" fontId="40" fillId="0" borderId="0" xfId="62" applyFont="1" applyAlignment="1">
      <alignment wrapText="1"/>
    </xf>
    <xf numFmtId="0" fontId="48" fillId="0" borderId="0" xfId="62" applyFont="1" applyAlignment="1">
      <alignment wrapText="1"/>
    </xf>
    <xf numFmtId="0" fontId="48" fillId="0" borderId="0" xfId="62" applyFont="1"/>
    <xf numFmtId="0" fontId="40" fillId="0" borderId="0" xfId="62" applyFont="1" applyAlignment="1">
      <alignment horizontal="right"/>
    </xf>
    <xf numFmtId="0" fontId="40" fillId="0" borderId="10" xfId="62" applyFont="1" applyBorder="1" applyAlignment="1">
      <alignment wrapText="1"/>
    </xf>
    <xf numFmtId="0" fontId="48" fillId="0" borderId="10" xfId="62" applyFont="1" applyBorder="1" applyAlignment="1">
      <alignment horizontal="center" wrapText="1"/>
    </xf>
    <xf numFmtId="0" fontId="48" fillId="0" borderId="10" xfId="62" applyFont="1" applyFill="1" applyBorder="1" applyAlignment="1">
      <alignment horizontal="center" wrapText="1"/>
    </xf>
    <xf numFmtId="0" fontId="29" fillId="0" borderId="37" xfId="61" applyFont="1" applyBorder="1" applyAlignment="1">
      <alignment horizontal="center" wrapText="1"/>
    </xf>
    <xf numFmtId="0" fontId="40" fillId="0" borderId="10" xfId="62" applyFont="1" applyFill="1" applyBorder="1" applyAlignment="1">
      <alignment vertical="center"/>
    </xf>
    <xf numFmtId="0" fontId="40" fillId="0" borderId="10" xfId="62" applyFont="1" applyFill="1" applyBorder="1" applyAlignment="1">
      <alignment vertical="center" wrapText="1"/>
    </xf>
    <xf numFmtId="0" fontId="40" fillId="0" borderId="10" xfId="62" applyFont="1" applyFill="1" applyBorder="1" applyAlignment="1">
      <alignment horizontal="center" vertical="center"/>
    </xf>
    <xf numFmtId="3" fontId="40" fillId="0" borderId="10" xfId="62" applyNumberFormat="1" applyFont="1" applyFill="1" applyBorder="1" applyAlignment="1">
      <alignment horizontal="right" vertical="center"/>
    </xf>
    <xf numFmtId="49" fontId="40" fillId="0" borderId="10" xfId="62" applyNumberFormat="1" applyFont="1" applyFill="1" applyBorder="1" applyAlignment="1">
      <alignment horizontal="center" vertical="center"/>
    </xf>
    <xf numFmtId="3" fontId="26" fillId="0" borderId="37" xfId="61" applyNumberFormat="1" applyFont="1" applyFill="1" applyBorder="1" applyAlignment="1">
      <alignment vertical="center"/>
    </xf>
    <xf numFmtId="3" fontId="26" fillId="0" borderId="10" xfId="61" applyNumberFormat="1" applyFont="1" applyFill="1" applyBorder="1" applyAlignment="1">
      <alignment vertical="center"/>
    </xf>
    <xf numFmtId="0" fontId="49" fillId="0" borderId="0" xfId="51" applyFont="1" applyFill="1"/>
    <xf numFmtId="0" fontId="53" fillId="0" borderId="0" xfId="51" applyFont="1" applyFill="1" applyAlignment="1">
      <alignment horizontal="center"/>
    </xf>
    <xf numFmtId="0" fontId="49" fillId="0" borderId="10" xfId="51" applyFont="1" applyFill="1" applyBorder="1"/>
    <xf numFmtId="0" fontId="41" fillId="0" borderId="37" xfId="51" applyFont="1" applyFill="1" applyBorder="1" applyAlignment="1">
      <alignment wrapText="1"/>
    </xf>
    <xf numFmtId="0" fontId="41" fillId="0" borderId="10" xfId="51" applyFont="1" applyFill="1" applyBorder="1" applyAlignment="1">
      <alignment horizontal="left" wrapText="1"/>
    </xf>
    <xf numFmtId="0" fontId="2" fillId="0" borderId="0" xfId="51" applyFill="1" applyAlignment="1">
      <alignment horizontal="right"/>
    </xf>
    <xf numFmtId="0" fontId="53" fillId="0" borderId="0" xfId="51" applyFont="1" applyFill="1" applyAlignment="1">
      <alignment horizontal="centerContinuous"/>
    </xf>
    <xf numFmtId="0" fontId="53" fillId="0" borderId="37" xfId="51" applyFont="1" applyFill="1" applyBorder="1" applyAlignment="1"/>
    <xf numFmtId="0" fontId="53" fillId="0" borderId="10" xfId="51" applyFont="1" applyFill="1" applyBorder="1" applyAlignment="1">
      <alignment horizontal="center"/>
    </xf>
    <xf numFmtId="0" fontId="53" fillId="0" borderId="10" xfId="51" applyFont="1" applyFill="1" applyBorder="1" applyAlignment="1">
      <alignment horizontal="center" wrapText="1"/>
    </xf>
    <xf numFmtId="0" fontId="41" fillId="0" borderId="37" xfId="51" applyFont="1" applyFill="1" applyBorder="1" applyAlignment="1"/>
    <xf numFmtId="0" fontId="41" fillId="0" borderId="10" xfId="51" applyFont="1" applyFill="1" applyBorder="1" applyAlignment="1">
      <alignment horizontal="left"/>
    </xf>
    <xf numFmtId="0" fontId="50" fillId="0" borderId="0" xfId="51" applyFont="1" applyFill="1" applyAlignment="1">
      <alignment wrapText="1"/>
    </xf>
    <xf numFmtId="0" fontId="2" fillId="0" borderId="0" xfId="51" applyFont="1" applyFill="1" applyAlignment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quotePrefix="1" applyFill="1" applyBorder="1" applyAlignment="1">
      <alignment wrapText="1"/>
    </xf>
    <xf numFmtId="0" fontId="2" fillId="0" borderId="0" xfId="51" applyFill="1" applyAlignment="1">
      <alignment horizontal="left" wrapText="1"/>
    </xf>
    <xf numFmtId="0" fontId="50" fillId="0" borderId="0" xfId="51" applyFont="1" applyFill="1" applyAlignment="1">
      <alignment horizontal="left" wrapText="1"/>
    </xf>
    <xf numFmtId="0" fontId="2" fillId="0" borderId="10" xfId="51" applyFont="1" applyFill="1" applyBorder="1" applyAlignment="1">
      <alignment wrapText="1"/>
    </xf>
    <xf numFmtId="0" fontId="2" fillId="0" borderId="10" xfId="0" quotePrefix="1" applyFont="1" applyFill="1" applyBorder="1" applyAlignment="1">
      <alignment wrapText="1"/>
    </xf>
    <xf numFmtId="0" fontId="2" fillId="0" borderId="0" xfId="51"/>
    <xf numFmtId="0" fontId="33" fillId="0" borderId="0" xfId="53" applyFont="1" applyFill="1" applyBorder="1" applyAlignment="1">
      <alignment horizontal="right"/>
    </xf>
    <xf numFmtId="3" fontId="35" fillId="0" borderId="35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33" fillId="0" borderId="35" xfId="53" applyNumberFormat="1" applyFont="1" applyFill="1" applyBorder="1"/>
    <xf numFmtId="3" fontId="32" fillId="0" borderId="35" xfId="53" applyNumberFormat="1" applyFont="1" applyFill="1" applyBorder="1"/>
    <xf numFmtId="3" fontId="34" fillId="0" borderId="35" xfId="53" applyNumberFormat="1" applyFont="1" applyFill="1" applyBorder="1"/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9" xfId="53" applyNumberFormat="1" applyFont="1" applyFill="1" applyBorder="1" applyAlignment="1">
      <alignment horizontal="right"/>
    </xf>
    <xf numFmtId="3" fontId="32" fillId="0" borderId="30" xfId="53" applyNumberFormat="1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2" fillId="0" borderId="31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26" xfId="53" applyFont="1" applyFill="1" applyBorder="1" applyAlignment="1">
      <alignment horizontal="right"/>
    </xf>
    <xf numFmtId="0" fontId="34" fillId="0" borderId="28" xfId="53" applyFont="1" applyFill="1" applyBorder="1"/>
    <xf numFmtId="0" fontId="34" fillId="0" borderId="16" xfId="53" applyFont="1" applyFill="1" applyBorder="1"/>
    <xf numFmtId="0" fontId="34" fillId="0" borderId="33" xfId="53" applyFont="1" applyFill="1" applyBorder="1"/>
    <xf numFmtId="0" fontId="34" fillId="0" borderId="17" xfId="53" applyFont="1" applyFill="1" applyBorder="1"/>
    <xf numFmtId="3" fontId="34" fillId="0" borderId="32" xfId="53" applyNumberFormat="1" applyFont="1" applyFill="1" applyBorder="1"/>
    <xf numFmtId="3" fontId="34" fillId="0" borderId="36" xfId="53" applyNumberFormat="1" applyFont="1" applyFill="1" applyBorder="1"/>
    <xf numFmtId="0" fontId="34" fillId="0" borderId="19" xfId="53" applyFont="1" applyFill="1" applyBorder="1" applyAlignment="1">
      <alignment horizontal="center"/>
    </xf>
    <xf numFmtId="3" fontId="34" fillId="0" borderId="13" xfId="53" applyNumberFormat="1" applyFont="1" applyFill="1" applyBorder="1"/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2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4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2" xfId="53" applyFont="1" applyFill="1" applyBorder="1"/>
    <xf numFmtId="3" fontId="34" fillId="0" borderId="35" xfId="53" applyNumberFormat="1" applyFont="1" applyFill="1" applyBorder="1" applyAlignment="1">
      <alignment horizontal="right"/>
    </xf>
    <xf numFmtId="3" fontId="34" fillId="0" borderId="19" xfId="53" applyNumberFormat="1" applyFont="1" applyFill="1" applyBorder="1" applyAlignment="1">
      <alignment horizontal="right"/>
    </xf>
    <xf numFmtId="3" fontId="34" fillId="0" borderId="20" xfId="53" applyNumberFormat="1" applyFont="1" applyFill="1" applyBorder="1" applyAlignment="1">
      <alignment horizontal="right"/>
    </xf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35" fillId="0" borderId="35" xfId="53" applyNumberFormat="1" applyFont="1" applyFill="1" applyBorder="1"/>
    <xf numFmtId="3" fontId="22" fillId="0" borderId="32" xfId="53" applyNumberFormat="1" applyFont="1" applyFill="1" applyBorder="1"/>
    <xf numFmtId="3" fontId="22" fillId="0" borderId="36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2" xfId="53" applyFont="1" applyFill="1" applyBorder="1" applyAlignment="1"/>
    <xf numFmtId="16" fontId="32" fillId="0" borderId="32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27" fillId="0" borderId="0" xfId="64" applyFont="1" applyFill="1" applyBorder="1" applyAlignment="1"/>
    <xf numFmtId="0" fontId="26" fillId="0" borderId="0" xfId="64" applyFont="1" applyFill="1" applyAlignment="1">
      <alignment horizontal="center" vertical="center"/>
    </xf>
    <xf numFmtId="0" fontId="28" fillId="0" borderId="0" xfId="64" applyFont="1" applyFill="1"/>
    <xf numFmtId="0" fontId="26" fillId="0" borderId="0" xfId="64" applyFont="1" applyFill="1"/>
    <xf numFmtId="3" fontId="26" fillId="0" borderId="0" xfId="64" applyNumberFormat="1" applyFont="1" applyFill="1"/>
    <xf numFmtId="0" fontId="26" fillId="0" borderId="0" xfId="64" applyFont="1" applyFill="1" applyBorder="1" applyAlignment="1">
      <alignment horizontal="center" vertical="center"/>
    </xf>
    <xf numFmtId="0" fontId="28" fillId="0" borderId="0" xfId="64" applyFont="1" applyFill="1" applyBorder="1" applyAlignment="1">
      <alignment horizontal="center" vertical="center"/>
    </xf>
    <xf numFmtId="0" fontId="29" fillId="0" borderId="0" xfId="64" applyFont="1" applyFill="1"/>
    <xf numFmtId="3" fontId="28" fillId="0" borderId="0" xfId="64" applyNumberFormat="1" applyFont="1" applyFill="1" applyBorder="1"/>
    <xf numFmtId="3" fontId="29" fillId="0" borderId="0" xfId="64" applyNumberFormat="1" applyFont="1" applyFill="1"/>
    <xf numFmtId="0" fontId="29" fillId="0" borderId="0" xfId="64" applyFont="1" applyFill="1" applyBorder="1" applyAlignment="1">
      <alignment horizontal="center"/>
    </xf>
    <xf numFmtId="0" fontId="29" fillId="0" borderId="0" xfId="64" applyFont="1" applyFill="1" applyBorder="1" applyAlignment="1">
      <alignment horizontal="center" vertical="center"/>
    </xf>
    <xf numFmtId="0" fontId="28" fillId="0" borderId="0" xfId="64" applyFont="1" applyFill="1" applyBorder="1" applyAlignment="1">
      <alignment horizontal="right" vertical="center"/>
    </xf>
    <xf numFmtId="0" fontId="28" fillId="0" borderId="0" xfId="64" applyFont="1" applyFill="1" applyBorder="1" applyAlignment="1">
      <alignment horizontal="center" vertical="center" wrapText="1"/>
    </xf>
    <xf numFmtId="3" fontId="28" fillId="0" borderId="0" xfId="64" applyNumberFormat="1" applyFont="1" applyFill="1" applyAlignment="1">
      <alignment horizontal="center" vertical="center"/>
    </xf>
    <xf numFmtId="0" fontId="26" fillId="0" borderId="0" xfId="64" applyFont="1" applyFill="1" applyBorder="1" applyAlignment="1">
      <alignment horizontal="center" vertical="center" wrapText="1"/>
    </xf>
    <xf numFmtId="0" fontId="26" fillId="0" borderId="0" xfId="64" applyFont="1" applyFill="1" applyBorder="1" applyAlignment="1">
      <alignment horizontal="left" vertical="center"/>
    </xf>
    <xf numFmtId="0" fontId="27" fillId="0" borderId="0" xfId="64" applyFont="1" applyFill="1" applyBorder="1" applyAlignment="1">
      <alignment horizontal="center" vertical="center" wrapText="1"/>
    </xf>
    <xf numFmtId="0" fontId="27" fillId="0" borderId="0" xfId="64" applyFont="1" applyFill="1" applyBorder="1" applyAlignment="1">
      <alignment horizontal="left"/>
    </xf>
    <xf numFmtId="0" fontId="26" fillId="0" borderId="0" xfId="64" applyFont="1" applyFill="1" applyBorder="1" applyAlignment="1">
      <alignment horizontal="right"/>
    </xf>
    <xf numFmtId="49" fontId="26" fillId="0" borderId="0" xfId="64" applyNumberFormat="1" applyFont="1" applyFill="1" applyBorder="1" applyAlignment="1">
      <alignment horizontal="right" vertical="center"/>
    </xf>
    <xf numFmtId="3" fontId="26" fillId="0" borderId="0" xfId="64" applyNumberFormat="1" applyFont="1" applyFill="1" applyBorder="1"/>
    <xf numFmtId="0" fontId="26" fillId="0" borderId="45" xfId="64" applyFont="1" applyFill="1" applyBorder="1" applyAlignment="1">
      <alignment horizontal="center" vertical="center"/>
    </xf>
    <xf numFmtId="0" fontId="28" fillId="0" borderId="45" xfId="64" applyFont="1" applyFill="1" applyBorder="1" applyAlignment="1">
      <alignment horizontal="right"/>
    </xf>
    <xf numFmtId="0" fontId="28" fillId="0" borderId="45" xfId="64" applyFont="1" applyFill="1" applyBorder="1" applyAlignment="1">
      <alignment horizontal="center" vertical="center"/>
    </xf>
    <xf numFmtId="3" fontId="28" fillId="0" borderId="45" xfId="64" applyNumberFormat="1" applyFont="1" applyFill="1" applyBorder="1"/>
    <xf numFmtId="0" fontId="41" fillId="0" borderId="0" xfId="64" applyFont="1" applyFill="1" applyBorder="1" applyAlignment="1">
      <alignment horizontal="center" vertical="center"/>
    </xf>
    <xf numFmtId="3" fontId="53" fillId="0" borderId="0" xfId="64" applyNumberFormat="1" applyFont="1" applyFill="1" applyBorder="1"/>
    <xf numFmtId="0" fontId="29" fillId="0" borderId="0" xfId="64" applyFont="1" applyFill="1" applyBorder="1" applyAlignment="1">
      <alignment horizontal="right"/>
    </xf>
    <xf numFmtId="3" fontId="29" fillId="0" borderId="0" xfId="64" applyNumberFormat="1" applyFont="1" applyFill="1" applyBorder="1"/>
    <xf numFmtId="0" fontId="26" fillId="0" borderId="0" xfId="64" applyFont="1" applyFill="1" applyBorder="1"/>
    <xf numFmtId="3" fontId="29" fillId="0" borderId="0" xfId="64" applyNumberFormat="1" applyFont="1" applyFill="1" applyBorder="1" applyAlignment="1">
      <alignment horizontal="center"/>
    </xf>
    <xf numFmtId="0" fontId="32" fillId="0" borderId="0" xfId="53" applyFont="1" applyAlignment="1">
      <alignment horizontal="right"/>
    </xf>
    <xf numFmtId="0" fontId="34" fillId="0" borderId="32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2" fillId="0" borderId="0" xfId="51" applyFont="1" applyAlignment="1">
      <alignment horizontal="right"/>
    </xf>
    <xf numFmtId="0" fontId="54" fillId="0" borderId="0" xfId="51" applyFont="1" applyFill="1" applyAlignment="1"/>
    <xf numFmtId="0" fontId="2" fillId="0" borderId="0" xfId="52" applyAlignment="1"/>
    <xf numFmtId="164" fontId="22" fillId="0" borderId="12" xfId="53" applyNumberFormat="1" applyFont="1" applyFill="1" applyBorder="1"/>
    <xf numFmtId="164" fontId="22" fillId="0" borderId="10" xfId="53" applyNumberFormat="1" applyFont="1" applyFill="1" applyBorder="1"/>
    <xf numFmtId="164" fontId="21" fillId="0" borderId="10" xfId="53" applyNumberFormat="1" applyFont="1" applyFill="1" applyBorder="1"/>
    <xf numFmtId="164" fontId="23" fillId="0" borderId="10" xfId="53" applyNumberFormat="1" applyFont="1" applyFill="1" applyBorder="1"/>
    <xf numFmtId="164" fontId="24" fillId="0" borderId="10" xfId="53" applyNumberFormat="1" applyFont="1" applyFill="1" applyBorder="1"/>
    <xf numFmtId="164" fontId="22" fillId="0" borderId="10" xfId="53" applyNumberFormat="1" applyFont="1" applyBorder="1"/>
    <xf numFmtId="0" fontId="40" fillId="0" borderId="0" xfId="65" applyFont="1" applyFill="1" applyBorder="1"/>
    <xf numFmtId="0" fontId="52" fillId="0" borderId="0" xfId="65" applyFont="1" applyFill="1" applyBorder="1" applyAlignment="1">
      <alignment horizontal="right"/>
    </xf>
    <xf numFmtId="0" fontId="40" fillId="0" borderId="0" xfId="65" applyFont="1" applyFill="1" applyBorder="1" applyAlignment="1">
      <alignment horizontal="right"/>
    </xf>
    <xf numFmtId="0" fontId="47" fillId="0" borderId="0" xfId="65" applyFont="1" applyFill="1" applyBorder="1" applyAlignment="1">
      <alignment horizontal="center"/>
    </xf>
    <xf numFmtId="0" fontId="47" fillId="0" borderId="0" xfId="65" applyFont="1" applyFill="1" applyBorder="1" applyAlignment="1">
      <alignment horizontal="right"/>
    </xf>
    <xf numFmtId="0" fontId="40" fillId="0" borderId="43" xfId="65" applyFont="1" applyFill="1" applyBorder="1"/>
    <xf numFmtId="0" fontId="40" fillId="0" borderId="46" xfId="65" applyFont="1" applyFill="1" applyBorder="1"/>
    <xf numFmtId="0" fontId="40" fillId="0" borderId="43" xfId="65" applyFont="1" applyFill="1" applyBorder="1" applyAlignment="1">
      <alignment horizontal="right"/>
    </xf>
    <xf numFmtId="0" fontId="40" fillId="0" borderId="44" xfId="65" applyFont="1" applyFill="1" applyBorder="1" applyAlignment="1">
      <alignment horizontal="right"/>
    </xf>
    <xf numFmtId="0" fontId="40" fillId="0" borderId="47" xfId="65" applyFont="1" applyFill="1" applyBorder="1" applyAlignment="1">
      <alignment horizontal="right"/>
    </xf>
    <xf numFmtId="0" fontId="40" fillId="0" borderId="48" xfId="65" applyFont="1" applyFill="1" applyBorder="1" applyAlignment="1">
      <alignment horizontal="right"/>
    </xf>
    <xf numFmtId="0" fontId="40" fillId="0" borderId="49" xfId="65" applyFont="1" applyFill="1" applyBorder="1" applyAlignment="1">
      <alignment horizontal="right"/>
    </xf>
    <xf numFmtId="0" fontId="40" fillId="0" borderId="10" xfId="65" applyFont="1" applyFill="1" applyBorder="1"/>
    <xf numFmtId="3" fontId="40" fillId="0" borderId="10" xfId="65" applyNumberFormat="1" applyFont="1" applyFill="1" applyBorder="1"/>
    <xf numFmtId="3" fontId="40" fillId="0" borderId="37" xfId="65" applyNumberFormat="1" applyFont="1" applyFill="1" applyBorder="1"/>
    <xf numFmtId="3" fontId="40" fillId="0" borderId="49" xfId="65" applyNumberFormat="1" applyFont="1" applyFill="1" applyBorder="1"/>
    <xf numFmtId="0" fontId="40" fillId="0" borderId="10" xfId="65" applyFont="1" applyFill="1" applyBorder="1" applyAlignment="1">
      <alignment wrapText="1"/>
    </xf>
    <xf numFmtId="0" fontId="48" fillId="0" borderId="10" xfId="65" applyFont="1" applyFill="1" applyBorder="1"/>
    <xf numFmtId="3" fontId="48" fillId="0" borderId="10" xfId="65" applyNumberFormat="1" applyFont="1" applyFill="1" applyBorder="1"/>
    <xf numFmtId="3" fontId="48" fillId="0" borderId="37" xfId="65" applyNumberFormat="1" applyFont="1" applyFill="1" applyBorder="1"/>
    <xf numFmtId="3" fontId="48" fillId="0" borderId="49" xfId="65" applyNumberFormat="1" applyFont="1" applyFill="1" applyBorder="1"/>
    <xf numFmtId="0" fontId="40" fillId="0" borderId="43" xfId="65" applyFont="1" applyFill="1" applyBorder="1" applyAlignment="1">
      <alignment horizontal="center"/>
    </xf>
    <xf numFmtId="0" fontId="40" fillId="0" borderId="47" xfId="65" applyFont="1" applyFill="1" applyBorder="1" applyAlignment="1"/>
    <xf numFmtId="0" fontId="40" fillId="0" borderId="47" xfId="65" applyFont="1" applyFill="1" applyBorder="1" applyAlignment="1">
      <alignment horizontal="center"/>
    </xf>
    <xf numFmtId="0" fontId="40" fillId="0" borderId="48" xfId="65" applyFont="1" applyFill="1" applyBorder="1" applyAlignment="1">
      <alignment horizontal="center"/>
    </xf>
    <xf numFmtId="0" fontId="40" fillId="0" borderId="44" xfId="65" applyFont="1" applyFill="1" applyBorder="1" applyAlignment="1">
      <alignment horizontal="center"/>
    </xf>
    <xf numFmtId="0" fontId="40" fillId="0" borderId="46" xfId="65" applyFont="1" applyFill="1" applyBorder="1" applyAlignment="1">
      <alignment horizontal="center"/>
    </xf>
    <xf numFmtId="0" fontId="40" fillId="0" borderId="49" xfId="65" applyFont="1" applyFill="1" applyBorder="1" applyAlignment="1"/>
    <xf numFmtId="0" fontId="40" fillId="0" borderId="49" xfId="65" applyFont="1" applyFill="1" applyBorder="1"/>
    <xf numFmtId="0" fontId="40" fillId="0" borderId="0" xfId="65" applyFont="1" applyFill="1" applyBorder="1" applyAlignment="1">
      <alignment horizontal="center"/>
    </xf>
    <xf numFmtId="0" fontId="40" fillId="0" borderId="14" xfId="65" applyFont="1" applyFill="1" applyBorder="1" applyAlignment="1">
      <alignment horizontal="center" wrapText="1"/>
    </xf>
    <xf numFmtId="3" fontId="40" fillId="0" borderId="13" xfId="65" applyNumberFormat="1" applyFont="1" applyFill="1" applyBorder="1"/>
    <xf numFmtId="0" fontId="55" fillId="0" borderId="0" xfId="65" applyFont="1" applyFill="1" applyBorder="1"/>
    <xf numFmtId="0" fontId="47" fillId="0" borderId="10" xfId="65" applyFont="1" applyFill="1" applyBorder="1"/>
    <xf numFmtId="3" fontId="47" fillId="0" borderId="10" xfId="65" applyNumberFormat="1" applyFont="1" applyFill="1" applyBorder="1"/>
    <xf numFmtId="3" fontId="47" fillId="0" borderId="13" xfId="65" applyNumberFormat="1" applyFont="1" applyFill="1" applyBorder="1"/>
    <xf numFmtId="3" fontId="40" fillId="0" borderId="0" xfId="65" applyNumberFormat="1" applyFont="1" applyFill="1" applyBorder="1"/>
    <xf numFmtId="3" fontId="47" fillId="0" borderId="0" xfId="65" applyNumberFormat="1" applyFont="1" applyFill="1" applyBorder="1"/>
    <xf numFmtId="0" fontId="40" fillId="0" borderId="0" xfId="65" applyFont="1" applyFill="1" applyBorder="1" applyAlignment="1"/>
    <xf numFmtId="0" fontId="47" fillId="0" borderId="43" xfId="65" applyFont="1" applyFill="1" applyBorder="1" applyAlignment="1">
      <alignment horizontal="left"/>
    </xf>
    <xf numFmtId="0" fontId="47" fillId="0" borderId="43" xfId="65" applyFont="1" applyFill="1" applyBorder="1" applyAlignment="1">
      <alignment horizontal="center"/>
    </xf>
    <xf numFmtId="0" fontId="47" fillId="0" borderId="43" xfId="65" applyFont="1" applyFill="1" applyBorder="1" applyAlignment="1">
      <alignment horizontal="center" wrapText="1"/>
    </xf>
    <xf numFmtId="0" fontId="40" fillId="0" borderId="46" xfId="65" applyFont="1" applyFill="1" applyBorder="1" applyAlignment="1">
      <alignment horizontal="right"/>
    </xf>
    <xf numFmtId="0" fontId="47" fillId="0" borderId="46" xfId="65" applyFont="1" applyFill="1" applyBorder="1" applyAlignment="1">
      <alignment horizontal="center"/>
    </xf>
    <xf numFmtId="0" fontId="47" fillId="0" borderId="46" xfId="65" applyFont="1" applyFill="1" applyBorder="1" applyAlignment="1">
      <alignment horizontal="center" wrapText="1"/>
    </xf>
    <xf numFmtId="0" fontId="40" fillId="0" borderId="12" xfId="65" applyFont="1" applyFill="1" applyBorder="1" applyAlignment="1">
      <alignment horizontal="center" vertical="top" wrapText="1"/>
    </xf>
    <xf numFmtId="0" fontId="56" fillId="0" borderId="0" xfId="68" applyFont="1" applyFill="1" applyBorder="1"/>
    <xf numFmtId="0" fontId="32" fillId="0" borderId="49" xfId="53" applyFont="1" applyFill="1" applyBorder="1" applyAlignment="1">
      <alignment horizontal="right"/>
    </xf>
    <xf numFmtId="0" fontId="41" fillId="0" borderId="0" xfId="68" applyFont="1" applyFill="1" applyBorder="1" applyAlignment="1">
      <alignment horizontal="center" vertical="top" wrapText="1"/>
    </xf>
    <xf numFmtId="0" fontId="26" fillId="0" borderId="0" xfId="68" applyFont="1" applyFill="1" applyBorder="1"/>
    <xf numFmtId="0" fontId="41" fillId="0" borderId="0" xfId="68" applyFont="1" applyFill="1" applyBorder="1" applyAlignment="1">
      <alignment horizontal="center" vertical="center" wrapText="1"/>
    </xf>
    <xf numFmtId="0" fontId="26" fillId="0" borderId="0" xfId="68" applyFont="1" applyFill="1" applyBorder="1" applyAlignment="1">
      <alignment horizontal="left" vertical="top" wrapText="1"/>
    </xf>
    <xf numFmtId="3" fontId="26" fillId="0" borderId="0" xfId="68" applyNumberFormat="1" applyFont="1" applyFill="1" applyBorder="1" applyAlignment="1">
      <alignment horizontal="right" vertical="top" wrapText="1"/>
    </xf>
    <xf numFmtId="3" fontId="26" fillId="0" borderId="0" xfId="68" applyNumberFormat="1" applyFont="1" applyFill="1" applyBorder="1"/>
    <xf numFmtId="0" fontId="29" fillId="0" borderId="0" xfId="68" applyFont="1" applyFill="1" applyBorder="1" applyAlignment="1">
      <alignment horizontal="left" vertical="top" wrapText="1"/>
    </xf>
    <xf numFmtId="3" fontId="29" fillId="0" borderId="0" xfId="68" applyNumberFormat="1" applyFont="1" applyFill="1" applyBorder="1"/>
    <xf numFmtId="0" fontId="33" fillId="0" borderId="0" xfId="53" applyFont="1" applyAlignment="1">
      <alignment horizontal="right"/>
    </xf>
    <xf numFmtId="0" fontId="28" fillId="0" borderId="0" xfId="64" applyFont="1" applyFill="1" applyBorder="1" applyAlignment="1">
      <alignment horizontal="center"/>
    </xf>
    <xf numFmtId="0" fontId="28" fillId="0" borderId="0" xfId="64" applyFont="1" applyFill="1" applyBorder="1" applyAlignment="1">
      <alignment horizontal="right"/>
    </xf>
    <xf numFmtId="0" fontId="57" fillId="0" borderId="0" xfId="69" applyFont="1" applyFill="1"/>
    <xf numFmtId="0" fontId="32" fillId="0" borderId="0" xfId="69" applyFont="1" applyFill="1" applyAlignment="1">
      <alignment horizontal="right"/>
    </xf>
    <xf numFmtId="0" fontId="3" fillId="0" borderId="0" xfId="70" applyFill="1"/>
    <xf numFmtId="0" fontId="58" fillId="0" borderId="0" xfId="70" applyFont="1" applyBorder="1" applyAlignment="1">
      <alignment horizontal="center"/>
    </xf>
    <xf numFmtId="0" fontId="3" fillId="0" borderId="0" xfId="70"/>
    <xf numFmtId="0" fontId="41" fillId="0" borderId="0" xfId="69" applyFont="1" applyFill="1"/>
    <xf numFmtId="0" fontId="41" fillId="0" borderId="0" xfId="70" applyFont="1" applyFill="1"/>
    <xf numFmtId="0" fontId="41" fillId="0" borderId="0" xfId="69" applyFont="1" applyFill="1" applyAlignment="1">
      <alignment horizontal="right"/>
    </xf>
    <xf numFmtId="0" fontId="53" fillId="0" borderId="0" xfId="70" applyFont="1" applyBorder="1" applyAlignment="1">
      <alignment horizontal="center"/>
    </xf>
    <xf numFmtId="0" fontId="41" fillId="0" borderId="0" xfId="70" applyFont="1"/>
    <xf numFmtId="0" fontId="41" fillId="0" borderId="0" xfId="70" applyFont="1" applyBorder="1"/>
    <xf numFmtId="3" fontId="41" fillId="0" borderId="0" xfId="67" applyNumberFormat="1" applyFont="1" applyFill="1" applyBorder="1"/>
    <xf numFmtId="0" fontId="41" fillId="0" borderId="0" xfId="67" applyFont="1" applyFill="1"/>
    <xf numFmtId="0" fontId="41" fillId="0" borderId="0" xfId="67" applyFont="1"/>
    <xf numFmtId="3" fontId="53" fillId="0" borderId="0" xfId="67" applyNumberFormat="1" applyFont="1" applyFill="1" applyBorder="1" applyAlignment="1">
      <alignment horizontal="center"/>
    </xf>
    <xf numFmtId="3" fontId="41" fillId="0" borderId="0" xfId="67" applyNumberFormat="1" applyFont="1" applyFill="1" applyBorder="1" applyAlignment="1"/>
    <xf numFmtId="0" fontId="3" fillId="0" borderId="0" xfId="67"/>
    <xf numFmtId="3" fontId="41" fillId="0" borderId="0" xfId="67" applyNumberFormat="1" applyFont="1" applyFill="1" applyBorder="1" applyAlignment="1">
      <alignment horizontal="left"/>
    </xf>
    <xf numFmtId="3" fontId="41" fillId="0" borderId="0" xfId="67" applyNumberFormat="1" applyFont="1" applyFill="1" applyBorder="1" applyAlignment="1">
      <alignment horizontal="right"/>
    </xf>
    <xf numFmtId="3" fontId="59" fillId="0" borderId="0" xfId="67" applyNumberFormat="1" applyFont="1" applyFill="1" applyBorder="1"/>
    <xf numFmtId="0" fontId="60" fillId="0" borderId="0" xfId="69" applyFont="1" applyFill="1" applyBorder="1" applyAlignment="1"/>
    <xf numFmtId="3" fontId="53" fillId="0" borderId="0" xfId="67" applyNumberFormat="1" applyFont="1" applyFill="1" applyBorder="1"/>
    <xf numFmtId="0" fontId="30" fillId="0" borderId="0" xfId="67" applyFont="1" applyFill="1"/>
    <xf numFmtId="3" fontId="41" fillId="0" borderId="0" xfId="67" applyNumberFormat="1" applyFont="1" applyBorder="1"/>
    <xf numFmtId="0" fontId="61" fillId="0" borderId="0" xfId="71" applyFont="1" applyFill="1" applyBorder="1"/>
    <xf numFmtId="0" fontId="61" fillId="0" borderId="0" xfId="71" applyFont="1" applyFill="1" applyBorder="1" applyAlignment="1"/>
    <xf numFmtId="0" fontId="51" fillId="0" borderId="0" xfId="71" applyFont="1" applyFill="1" applyBorder="1" applyAlignment="1">
      <alignment horizontal="right"/>
    </xf>
    <xf numFmtId="0" fontId="61" fillId="0" borderId="0" xfId="71" applyFont="1" applyFill="1" applyBorder="1" applyAlignment="1">
      <alignment horizontal="right"/>
    </xf>
    <xf numFmtId="0" fontId="62" fillId="0" borderId="0" xfId="71" applyFont="1" applyFill="1" applyBorder="1" applyAlignment="1">
      <alignment horizontal="center"/>
    </xf>
    <xf numFmtId="0" fontId="63" fillId="0" borderId="0" xfId="71" applyFont="1" applyFill="1" applyBorder="1" applyAlignment="1">
      <alignment horizontal="right"/>
    </xf>
    <xf numFmtId="0" fontId="61" fillId="0" borderId="0" xfId="71" applyFont="1" applyFill="1" applyBorder="1" applyAlignment="1">
      <alignment horizontal="center" wrapText="1"/>
    </xf>
    <xf numFmtId="0" fontId="61" fillId="0" borderId="0" xfId="71" applyFont="1" applyFill="1" applyBorder="1" applyAlignment="1">
      <alignment horizontal="right" wrapText="1"/>
    </xf>
    <xf numFmtId="0" fontId="61" fillId="0" borderId="0" xfId="72" applyFont="1" applyFill="1" applyBorder="1"/>
    <xf numFmtId="3" fontId="61" fillId="0" borderId="0" xfId="71" applyNumberFormat="1" applyFont="1" applyFill="1" applyBorder="1"/>
    <xf numFmtId="0" fontId="62" fillId="0" borderId="0" xfId="71" applyFont="1" applyFill="1" applyBorder="1"/>
    <xf numFmtId="3" fontId="62" fillId="0" borderId="0" xfId="71" applyNumberFormat="1" applyFont="1" applyFill="1" applyBorder="1"/>
    <xf numFmtId="0" fontId="40" fillId="0" borderId="0" xfId="71" applyFont="1" applyFill="1" applyBorder="1"/>
    <xf numFmtId="0" fontId="63" fillId="0" borderId="0" xfId="72" applyFont="1" applyFill="1" applyBorder="1" applyAlignment="1">
      <alignment horizontal="right"/>
    </xf>
    <xf numFmtId="0" fontId="61" fillId="0" borderId="0" xfId="72" applyFont="1" applyFill="1" applyBorder="1" applyAlignment="1">
      <alignment horizontal="center" wrapText="1"/>
    </xf>
    <xf numFmtId="0" fontId="61" fillId="0" borderId="0" xfId="72" applyFont="1" applyFill="1" applyBorder="1" applyAlignment="1">
      <alignment horizontal="right" wrapText="1"/>
    </xf>
    <xf numFmtId="0" fontId="61" fillId="0" borderId="0" xfId="72" applyFont="1" applyFill="1" applyBorder="1" applyAlignment="1"/>
    <xf numFmtId="3" fontId="61" fillId="0" borderId="0" xfId="72" applyNumberFormat="1" applyFont="1" applyFill="1" applyBorder="1"/>
    <xf numFmtId="0" fontId="62" fillId="0" borderId="0" xfId="72" applyFont="1" applyFill="1" applyBorder="1"/>
    <xf numFmtId="3" fontId="62" fillId="0" borderId="0" xfId="72" applyNumberFormat="1" applyFont="1" applyFill="1" applyBorder="1"/>
    <xf numFmtId="0" fontId="40" fillId="0" borderId="0" xfId="72" applyFont="1" applyFill="1" applyBorder="1"/>
    <xf numFmtId="0" fontId="22" fillId="0" borderId="0" xfId="53" applyFont="1" applyFill="1"/>
    <xf numFmtId="0" fontId="2" fillId="0" borderId="0" xfId="61" applyFont="1" applyFill="1" applyBorder="1"/>
    <xf numFmtId="0" fontId="64" fillId="0" borderId="0" xfId="61" applyFont="1" applyFill="1" applyBorder="1"/>
    <xf numFmtId="0" fontId="32" fillId="0" borderId="0" xfId="61" applyFont="1" applyFill="1" applyBorder="1" applyAlignment="1">
      <alignment horizontal="right"/>
    </xf>
    <xf numFmtId="0" fontId="2" fillId="0" borderId="0" xfId="61" applyFont="1" applyFill="1" applyBorder="1" applyAlignment="1">
      <alignment horizontal="right"/>
    </xf>
    <xf numFmtId="0" fontId="49" fillId="0" borderId="0" xfId="61" applyFont="1" applyFill="1" applyBorder="1" applyAlignment="1"/>
    <xf numFmtId="0" fontId="49" fillId="0" borderId="10" xfId="61" applyFont="1" applyFill="1" applyBorder="1" applyAlignment="1">
      <alignment horizontal="center"/>
    </xf>
    <xf numFmtId="0" fontId="49" fillId="0" borderId="10" xfId="61" applyFont="1" applyFill="1" applyBorder="1" applyAlignment="1">
      <alignment horizontal="center" wrapText="1"/>
    </xf>
    <xf numFmtId="0" fontId="2" fillId="0" borderId="10" xfId="59" applyFont="1" applyFill="1" applyBorder="1"/>
    <xf numFmtId="0" fontId="49" fillId="0" borderId="10" xfId="61" applyFont="1" applyFill="1" applyBorder="1"/>
    <xf numFmtId="0" fontId="2" fillId="0" borderId="10" xfId="59" applyFont="1" applyFill="1" applyBorder="1" applyAlignment="1">
      <alignment wrapText="1"/>
    </xf>
    <xf numFmtId="0" fontId="62" fillId="0" borderId="0" xfId="77" applyFont="1" applyAlignment="1"/>
    <xf numFmtId="0" fontId="52" fillId="0" borderId="0" xfId="65" applyFont="1" applyAlignment="1">
      <alignment horizontal="right"/>
    </xf>
    <xf numFmtId="0" fontId="46" fillId="0" borderId="0" xfId="77" applyFont="1" applyFill="1" applyAlignment="1"/>
    <xf numFmtId="3" fontId="46" fillId="0" borderId="0" xfId="77" applyNumberFormat="1" applyFont="1" applyFill="1"/>
    <xf numFmtId="0" fontId="61" fillId="0" borderId="0" xfId="77" applyFont="1"/>
    <xf numFmtId="0" fontId="61" fillId="0" borderId="0" xfId="77" applyFont="1" applyAlignment="1">
      <alignment horizontal="center"/>
    </xf>
    <xf numFmtId="0" fontId="62" fillId="0" borderId="10" xfId="77" applyFont="1" applyBorder="1" applyAlignment="1">
      <alignment horizontal="center" vertical="center"/>
    </xf>
    <xf numFmtId="0" fontId="62" fillId="0" borderId="10" xfId="77" applyFont="1" applyBorder="1" applyAlignment="1">
      <alignment horizontal="center" vertical="center" wrapText="1"/>
    </xf>
    <xf numFmtId="0" fontId="62" fillId="0" borderId="10" xfId="77" applyFont="1" applyFill="1" applyBorder="1" applyAlignment="1">
      <alignment horizontal="center" vertical="center"/>
    </xf>
    <xf numFmtId="0" fontId="62" fillId="0" borderId="10" xfId="77" applyFont="1" applyBorder="1"/>
    <xf numFmtId="0" fontId="62" fillId="0" borderId="10" xfId="77" applyFont="1" applyBorder="1" applyAlignment="1">
      <alignment horizontal="right"/>
    </xf>
    <xf numFmtId="0" fontId="62" fillId="0" borderId="10" xfId="77" applyFont="1" applyFill="1" applyBorder="1" applyAlignment="1">
      <alignment horizontal="right"/>
    </xf>
    <xf numFmtId="0" fontId="61" fillId="0" borderId="10" xfId="77" applyFont="1" applyBorder="1" applyAlignment="1">
      <alignment horizontal="center"/>
    </xf>
    <xf numFmtId="3" fontId="61" fillId="0" borderId="10" xfId="77" applyNumberFormat="1" applyFont="1" applyFill="1" applyBorder="1"/>
    <xf numFmtId="3" fontId="62" fillId="0" borderId="10" xfId="77" applyNumberFormat="1" applyFont="1" applyFill="1" applyBorder="1"/>
    <xf numFmtId="0" fontId="66" fillId="0" borderId="0" xfId="73" applyFont="1" applyAlignment="1"/>
    <xf numFmtId="3" fontId="67" fillId="0" borderId="0" xfId="73" applyNumberFormat="1" applyFont="1"/>
    <xf numFmtId="0" fontId="65" fillId="0" borderId="0" xfId="73" applyFont="1" applyAlignment="1">
      <alignment horizontal="center"/>
    </xf>
    <xf numFmtId="0" fontId="67" fillId="0" borderId="0" xfId="73" applyFont="1"/>
    <xf numFmtId="0" fontId="67" fillId="0" borderId="0" xfId="73" applyFont="1" applyAlignment="1">
      <alignment wrapText="1"/>
    </xf>
    <xf numFmtId="3" fontId="46" fillId="0" borderId="0" xfId="73" applyNumberFormat="1" applyFont="1" applyAlignment="1">
      <alignment horizontal="right"/>
    </xf>
    <xf numFmtId="0" fontId="65" fillId="0" borderId="10" xfId="77" applyFont="1" applyBorder="1" applyAlignment="1">
      <alignment horizontal="center" vertical="center" wrapText="1"/>
    </xf>
    <xf numFmtId="0" fontId="65" fillId="0" borderId="10" xfId="61" applyFont="1" applyBorder="1" applyAlignment="1">
      <alignment horizontal="center" vertical="center" wrapText="1"/>
    </xf>
    <xf numFmtId="0" fontId="65" fillId="0" borderId="10" xfId="77" applyFont="1" applyBorder="1"/>
    <xf numFmtId="0" fontId="65" fillId="0" borderId="10" xfId="77" applyFont="1" applyBorder="1" applyAlignment="1">
      <alignment horizontal="right"/>
    </xf>
    <xf numFmtId="0" fontId="66" fillId="0" borderId="10" xfId="77" applyFont="1" applyBorder="1" applyAlignment="1">
      <alignment horizontal="center"/>
    </xf>
    <xf numFmtId="3" fontId="66" fillId="0" borderId="10" xfId="77" applyNumberFormat="1" applyFont="1" applyBorder="1"/>
    <xf numFmtId="0" fontId="65" fillId="0" borderId="10" xfId="77" applyFont="1" applyBorder="1" applyAlignment="1">
      <alignment horizontal="center"/>
    </xf>
    <xf numFmtId="3" fontId="65" fillId="0" borderId="10" xfId="77" applyNumberFormat="1" applyFont="1" applyBorder="1"/>
    <xf numFmtId="0" fontId="68" fillId="0" borderId="0" xfId="62" applyFont="1" applyAlignment="1"/>
    <xf numFmtId="3" fontId="29" fillId="0" borderId="10" xfId="61" applyNumberFormat="1" applyFont="1" applyFill="1" applyBorder="1" applyAlignment="1">
      <alignment vertical="center"/>
    </xf>
    <xf numFmtId="0" fontId="61" fillId="0" borderId="10" xfId="77" applyFont="1" applyFill="1" applyBorder="1"/>
    <xf numFmtId="0" fontId="69" fillId="0" borderId="0" xfId="75" applyFont="1" applyFill="1" applyBorder="1"/>
    <xf numFmtId="3" fontId="69" fillId="0" borderId="0" xfId="75" applyNumberFormat="1" applyFont="1" applyFill="1" applyBorder="1"/>
    <xf numFmtId="3" fontId="40" fillId="0" borderId="0" xfId="75" applyNumberFormat="1" applyFont="1" applyFill="1" applyBorder="1"/>
    <xf numFmtId="0" fontId="68" fillId="0" borderId="0" xfId="75" applyFont="1" applyFill="1" applyBorder="1" applyAlignment="1">
      <alignment horizontal="center"/>
    </xf>
    <xf numFmtId="0" fontId="61" fillId="0" borderId="0" xfId="75" applyFont="1" applyFill="1" applyBorder="1"/>
    <xf numFmtId="0" fontId="68" fillId="0" borderId="0" xfId="75" applyFont="1" applyFill="1" applyBorder="1" applyAlignment="1">
      <alignment horizontal="left"/>
    </xf>
    <xf numFmtId="0" fontId="40" fillId="0" borderId="0" xfId="75" applyFont="1" applyFill="1" applyBorder="1"/>
    <xf numFmtId="0" fontId="69" fillId="0" borderId="10" xfId="75" applyFont="1" applyFill="1" applyBorder="1"/>
    <xf numFmtId="0" fontId="68" fillId="0" borderId="10" xfId="75" applyFont="1" applyFill="1" applyBorder="1" applyAlignment="1">
      <alignment horizontal="center"/>
    </xf>
    <xf numFmtId="3" fontId="68" fillId="0" borderId="10" xfId="75" applyNumberFormat="1" applyFont="1" applyFill="1" applyBorder="1" applyAlignment="1">
      <alignment horizontal="right"/>
    </xf>
    <xf numFmtId="0" fontId="66" fillId="0" borderId="10" xfId="75" applyFont="1" applyFill="1" applyBorder="1"/>
    <xf numFmtId="0" fontId="41" fillId="0" borderId="10" xfId="74" applyNumberFormat="1" applyFont="1" applyFill="1" applyBorder="1" applyAlignment="1">
      <alignment wrapText="1"/>
    </xf>
    <xf numFmtId="4" fontId="41" fillId="0" borderId="10" xfId="74" applyNumberFormat="1" applyFont="1" applyFill="1" applyBorder="1" applyAlignment="1"/>
    <xf numFmtId="3" fontId="41" fillId="0" borderId="10" xfId="74" applyNumberFormat="1" applyFont="1" applyFill="1" applyBorder="1" applyAlignment="1"/>
    <xf numFmtId="3" fontId="66" fillId="0" borderId="10" xfId="75" applyNumberFormat="1" applyFont="1" applyFill="1" applyBorder="1"/>
    <xf numFmtId="3" fontId="41" fillId="0" borderId="10" xfId="66" applyNumberFormat="1" applyFont="1" applyFill="1" applyBorder="1" applyAlignment="1">
      <alignment horizontal="right" vertical="top" wrapText="1"/>
    </xf>
    <xf numFmtId="0" fontId="59" fillId="0" borderId="10" xfId="74" applyNumberFormat="1" applyFont="1" applyFill="1" applyBorder="1" applyAlignment="1">
      <alignment wrapText="1"/>
    </xf>
    <xf numFmtId="3" fontId="59" fillId="0" borderId="10" xfId="74" applyNumberFormat="1" applyFont="1" applyFill="1" applyBorder="1" applyAlignment="1"/>
    <xf numFmtId="3" fontId="59" fillId="0" borderId="10" xfId="66" applyNumberFormat="1" applyFont="1" applyFill="1" applyBorder="1" applyAlignment="1">
      <alignment horizontal="right" vertical="top" wrapText="1"/>
    </xf>
    <xf numFmtId="0" fontId="59" fillId="0" borderId="10" xfId="74" applyFont="1" applyFill="1" applyBorder="1" applyAlignment="1">
      <alignment wrapText="1"/>
    </xf>
    <xf numFmtId="165" fontId="59" fillId="0" borderId="10" xfId="74" applyNumberFormat="1" applyFont="1" applyFill="1" applyBorder="1" applyAlignment="1"/>
    <xf numFmtId="3" fontId="70" fillId="0" borderId="10" xfId="75" applyNumberFormat="1" applyFont="1" applyFill="1" applyBorder="1"/>
    <xf numFmtId="165" fontId="41" fillId="0" borderId="10" xfId="74" applyNumberFormat="1" applyFont="1" applyFill="1" applyBorder="1" applyAlignment="1"/>
    <xf numFmtId="166" fontId="41" fillId="0" borderId="10" xfId="66" applyNumberFormat="1" applyFont="1" applyFill="1" applyBorder="1" applyAlignment="1">
      <alignment horizontal="right" vertical="top" wrapText="1"/>
    </xf>
    <xf numFmtId="0" fontId="41" fillId="0" borderId="10" xfId="74" applyFont="1" applyFill="1" applyBorder="1" applyAlignment="1"/>
    <xf numFmtId="0" fontId="59" fillId="0" borderId="10" xfId="74" applyFont="1" applyFill="1" applyBorder="1" applyAlignment="1"/>
    <xf numFmtId="0" fontId="50" fillId="0" borderId="0" xfId="51" applyFont="1" applyFill="1"/>
    <xf numFmtId="0" fontId="50" fillId="0" borderId="0" xfId="51" applyFont="1"/>
    <xf numFmtId="0" fontId="41" fillId="0" borderId="10" xfId="74" applyFont="1" applyFill="1" applyBorder="1" applyAlignment="1">
      <alignment wrapText="1"/>
    </xf>
    <xf numFmtId="0" fontId="2" fillId="0" borderId="0" xfId="51" applyFont="1" applyFill="1"/>
    <xf numFmtId="0" fontId="2" fillId="0" borderId="0" xfId="51" applyFont="1"/>
    <xf numFmtId="0" fontId="68" fillId="0" borderId="10" xfId="75" applyFont="1" applyFill="1" applyBorder="1"/>
    <xf numFmtId="3" fontId="68" fillId="0" borderId="10" xfId="75" applyNumberFormat="1" applyFont="1" applyFill="1" applyBorder="1"/>
    <xf numFmtId="0" fontId="41" fillId="0" borderId="0" xfId="76" applyFont="1" applyFill="1" applyBorder="1"/>
    <xf numFmtId="0" fontId="41" fillId="0" borderId="0" xfId="76" applyFont="1" applyFill="1" applyBorder="1" applyAlignment="1"/>
    <xf numFmtId="0" fontId="41" fillId="0" borderId="0" xfId="76" applyFont="1" applyFill="1" applyBorder="1" applyAlignment="1">
      <alignment horizontal="center"/>
    </xf>
    <xf numFmtId="0" fontId="41" fillId="0" borderId="0" xfId="76" applyFont="1" applyFill="1" applyBorder="1" applyAlignment="1">
      <alignment horizontal="right"/>
    </xf>
    <xf numFmtId="0" fontId="41" fillId="0" borderId="10" xfId="76" applyFont="1" applyFill="1" applyBorder="1"/>
    <xf numFmtId="0" fontId="41" fillId="0" borderId="10" xfId="76" applyFont="1" applyFill="1" applyBorder="1" applyAlignment="1">
      <alignment horizontal="center" wrapText="1"/>
    </xf>
    <xf numFmtId="0" fontId="41" fillId="0" borderId="10" xfId="76" applyFont="1" applyFill="1" applyBorder="1" applyAlignment="1">
      <alignment horizontal="center" vertical="center" wrapText="1"/>
    </xf>
    <xf numFmtId="0" fontId="32" fillId="0" borderId="10" xfId="76" applyFont="1" applyFill="1" applyBorder="1" applyAlignment="1">
      <alignment horizontal="center" wrapText="1"/>
    </xf>
    <xf numFmtId="0" fontId="32" fillId="0" borderId="10" xfId="76" applyFont="1" applyFill="1" applyBorder="1" applyAlignment="1">
      <alignment horizontal="center" vertical="center" wrapText="1"/>
    </xf>
    <xf numFmtId="0" fontId="41" fillId="0" borderId="10" xfId="76" applyFont="1" applyFill="1" applyBorder="1" applyAlignment="1">
      <alignment wrapText="1"/>
    </xf>
    <xf numFmtId="3" fontId="41" fillId="0" borderId="10" xfId="76" applyNumberFormat="1" applyFont="1" applyFill="1" applyBorder="1"/>
    <xf numFmtId="0" fontId="59" fillId="0" borderId="10" xfId="76" applyFont="1" applyFill="1" applyBorder="1" applyAlignment="1">
      <alignment wrapText="1"/>
    </xf>
    <xf numFmtId="3" fontId="59" fillId="0" borderId="10" xfId="76" applyNumberFormat="1" applyFont="1" applyFill="1" applyBorder="1"/>
    <xf numFmtId="0" fontId="53" fillId="0" borderId="10" xfId="76" applyFont="1" applyFill="1" applyBorder="1"/>
    <xf numFmtId="3" fontId="53" fillId="0" borderId="10" xfId="76" applyNumberFormat="1" applyFont="1" applyFill="1" applyBorder="1"/>
    <xf numFmtId="0" fontId="49" fillId="0" borderId="0" xfId="51" applyFont="1"/>
    <xf numFmtId="0" fontId="72" fillId="0" borderId="0" xfId="67" applyFont="1" applyAlignment="1">
      <alignment horizontal="center" vertical="top" wrapText="1"/>
    </xf>
    <xf numFmtId="0" fontId="72" fillId="0" borderId="0" xfId="67" applyFont="1" applyAlignment="1">
      <alignment horizontal="left" vertical="top" wrapText="1"/>
    </xf>
    <xf numFmtId="3" fontId="72" fillId="0" borderId="0" xfId="67" applyNumberFormat="1" applyFont="1" applyAlignment="1">
      <alignment horizontal="right" vertical="top" wrapText="1"/>
    </xf>
    <xf numFmtId="0" fontId="73" fillId="0" borderId="0" xfId="67" applyFont="1" applyAlignment="1">
      <alignment horizontal="center" vertical="top" wrapText="1"/>
    </xf>
    <xf numFmtId="0" fontId="73" fillId="0" borderId="0" xfId="67" applyFont="1" applyAlignment="1">
      <alignment horizontal="left" vertical="top" wrapText="1"/>
    </xf>
    <xf numFmtId="3" fontId="73" fillId="0" borderId="0" xfId="67" applyNumberFormat="1" applyFont="1" applyAlignment="1">
      <alignment horizontal="right" vertical="top" wrapText="1"/>
    </xf>
    <xf numFmtId="0" fontId="39" fillId="0" borderId="0" xfId="0" applyFont="1" applyFill="1" applyBorder="1" applyAlignment="1">
      <alignment horizontal="center" vertical="top" wrapText="1"/>
    </xf>
    <xf numFmtId="0" fontId="3" fillId="0" borderId="0" xfId="67" applyFill="1"/>
    <xf numFmtId="0" fontId="71" fillId="0" borderId="0" xfId="67" applyFont="1" applyFill="1" applyAlignment="1">
      <alignment horizontal="center" vertical="top" wrapText="1"/>
    </xf>
    <xf numFmtId="0" fontId="72" fillId="0" borderId="0" xfId="67" applyFont="1" applyFill="1" applyAlignment="1">
      <alignment horizontal="center" vertical="top" wrapText="1"/>
    </xf>
    <xf numFmtId="0" fontId="72" fillId="0" borderId="0" xfId="67" applyFont="1" applyFill="1" applyAlignment="1">
      <alignment horizontal="left" vertical="top" wrapText="1"/>
    </xf>
    <xf numFmtId="3" fontId="72" fillId="0" borderId="0" xfId="67" applyNumberFormat="1" applyFont="1" applyFill="1" applyAlignment="1">
      <alignment horizontal="right" vertical="top" wrapText="1"/>
    </xf>
    <xf numFmtId="0" fontId="73" fillId="0" borderId="0" xfId="67" applyFont="1" applyFill="1" applyAlignment="1">
      <alignment horizontal="center" vertical="top" wrapText="1"/>
    </xf>
    <xf numFmtId="0" fontId="73" fillId="0" borderId="0" xfId="67" applyFont="1" applyFill="1" applyAlignment="1">
      <alignment horizontal="left" vertical="top" wrapText="1"/>
    </xf>
    <xf numFmtId="3" fontId="73" fillId="0" borderId="0" xfId="67" applyNumberFormat="1" applyFont="1" applyFill="1" applyAlignment="1">
      <alignment horizontal="right" vertical="top" wrapText="1"/>
    </xf>
    <xf numFmtId="0" fontId="2" fillId="0" borderId="0" xfId="0" applyFont="1"/>
    <xf numFmtId="0" fontId="43" fillId="0" borderId="0" xfId="0" applyFont="1" applyFill="1"/>
    <xf numFmtId="3" fontId="43" fillId="0" borderId="0" xfId="0" applyNumberFormat="1" applyFont="1" applyFill="1"/>
    <xf numFmtId="0" fontId="43" fillId="0" borderId="0" xfId="0" applyFont="1" applyFill="1" applyAlignment="1">
      <alignment wrapText="1"/>
    </xf>
    <xf numFmtId="0" fontId="42" fillId="0" borderId="0" xfId="0" applyFont="1" applyFill="1" applyAlignment="1">
      <alignment wrapText="1"/>
    </xf>
    <xf numFmtId="0" fontId="45" fillId="0" borderId="0" xfId="0" applyFont="1" applyFill="1"/>
    <xf numFmtId="3" fontId="45" fillId="0" borderId="0" xfId="0" applyNumberFormat="1" applyFont="1" applyFill="1"/>
    <xf numFmtId="3" fontId="44" fillId="0" borderId="0" xfId="0" applyNumberFormat="1" applyFont="1" applyFill="1"/>
    <xf numFmtId="3" fontId="41" fillId="0" borderId="10" xfId="51" applyNumberFormat="1" applyFont="1" applyFill="1" applyBorder="1" applyAlignment="1"/>
    <xf numFmtId="3" fontId="41" fillId="0" borderId="10" xfId="51" applyNumberFormat="1" applyFont="1" applyFill="1" applyBorder="1" applyAlignment="1">
      <alignment wrapText="1"/>
    </xf>
    <xf numFmtId="0" fontId="26" fillId="0" borderId="0" xfId="68" applyFont="1" applyFill="1" applyBorder="1" applyAlignment="1">
      <alignment horizontal="center" wrapText="1"/>
    </xf>
    <xf numFmtId="3" fontId="26" fillId="0" borderId="0" xfId="51" applyNumberFormat="1" applyFont="1" applyFill="1" applyBorder="1" applyAlignment="1">
      <alignment horizontal="right" vertical="top" wrapText="1"/>
    </xf>
    <xf numFmtId="3" fontId="29" fillId="0" borderId="0" xfId="68" applyNumberFormat="1" applyFont="1" applyFill="1" applyBorder="1" applyAlignment="1">
      <alignment horizontal="right" vertical="top" wrapText="1"/>
    </xf>
    <xf numFmtId="3" fontId="29" fillId="0" borderId="0" xfId="51" applyNumberFormat="1" applyFont="1" applyFill="1" applyBorder="1" applyAlignment="1">
      <alignment horizontal="right" vertical="top" wrapText="1"/>
    </xf>
    <xf numFmtId="1" fontId="34" fillId="0" borderId="38" xfId="53" applyNumberFormat="1" applyFont="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2" fillId="0" borderId="40" xfId="51" applyFill="1" applyBorder="1" applyAlignment="1">
      <alignment horizontal="center"/>
    </xf>
    <xf numFmtId="0" fontId="34" fillId="0" borderId="32" xfId="53" applyFont="1" applyFill="1" applyBorder="1" applyAlignment="1"/>
    <xf numFmtId="0" fontId="2" fillId="0" borderId="35" xfId="51" applyFill="1" applyBorder="1" applyAlignment="1"/>
    <xf numFmtId="0" fontId="2" fillId="0" borderId="36" xfId="51" applyFill="1" applyBorder="1" applyAlignment="1"/>
    <xf numFmtId="0" fontId="26" fillId="0" borderId="37" xfId="53" applyFont="1" applyFill="1" applyBorder="1" applyAlignment="1">
      <alignment horizontal="center" vertical="center" wrapText="1"/>
    </xf>
    <xf numFmtId="0" fontId="26" fillId="0" borderId="35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7" xfId="53" applyFont="1" applyFill="1" applyBorder="1" applyAlignment="1">
      <alignment horizontal="center" vertical="center" wrapText="1"/>
    </xf>
    <xf numFmtId="0" fontId="28" fillId="0" borderId="35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32" fillId="0" borderId="0" xfId="68" applyFont="1" applyFill="1" applyBorder="1" applyAlignment="1">
      <alignment horizontal="center"/>
    </xf>
    <xf numFmtId="0" fontId="62" fillId="0" borderId="0" xfId="71" applyFont="1" applyFill="1" applyBorder="1" applyAlignment="1">
      <alignment horizontal="center"/>
    </xf>
    <xf numFmtId="0" fontId="62" fillId="0" borderId="0" xfId="72" applyFont="1" applyFill="1" applyBorder="1" applyAlignment="1">
      <alignment horizontal="center"/>
    </xf>
    <xf numFmtId="0" fontId="40" fillId="0" borderId="37" xfId="65" applyFont="1" applyFill="1" applyBorder="1" applyAlignment="1">
      <alignment horizontal="center"/>
    </xf>
    <xf numFmtId="0" fontId="40" fillId="0" borderId="35" xfId="65" applyFont="1" applyFill="1" applyBorder="1" applyAlignment="1">
      <alignment horizontal="center"/>
    </xf>
    <xf numFmtId="0" fontId="40" fillId="0" borderId="13" xfId="65" applyFont="1" applyFill="1" applyBorder="1" applyAlignment="1">
      <alignment horizontal="center"/>
    </xf>
    <xf numFmtId="0" fontId="40" fillId="0" borderId="37" xfId="65" applyFont="1" applyFill="1" applyBorder="1" applyAlignment="1">
      <alignment horizontal="center" wrapText="1"/>
    </xf>
    <xf numFmtId="0" fontId="40" fillId="0" borderId="35" xfId="65" applyFont="1" applyFill="1" applyBorder="1" applyAlignment="1">
      <alignment horizontal="center" wrapText="1"/>
    </xf>
    <xf numFmtId="0" fontId="53" fillId="0" borderId="0" xfId="69" applyFont="1" applyFill="1" applyBorder="1" applyAlignment="1"/>
    <xf numFmtId="0" fontId="53" fillId="0" borderId="0" xfId="69" applyFont="1" applyFill="1" applyAlignment="1"/>
    <xf numFmtId="3" fontId="41" fillId="0" borderId="0" xfId="67" applyNumberFormat="1" applyFont="1" applyFill="1" applyBorder="1" applyAlignment="1">
      <alignment horizontal="center"/>
    </xf>
    <xf numFmtId="3" fontId="41" fillId="0" borderId="0" xfId="67" applyNumberFormat="1" applyFont="1" applyFill="1" applyBorder="1" applyAlignment="1">
      <alignment horizontal="left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left" wrapText="1"/>
    </xf>
    <xf numFmtId="0" fontId="50" fillId="0" borderId="0" xfId="51" applyFont="1" applyFill="1" applyAlignment="1">
      <alignment horizontal="left" wrapText="1"/>
    </xf>
    <xf numFmtId="0" fontId="65" fillId="0" borderId="0" xfId="61" applyFont="1" applyAlignment="1">
      <alignment horizontal="center"/>
    </xf>
    <xf numFmtId="0" fontId="68" fillId="0" borderId="0" xfId="62" applyFont="1" applyAlignment="1">
      <alignment horizontal="center"/>
    </xf>
    <xf numFmtId="0" fontId="48" fillId="0" borderId="0" xfId="62" applyFont="1" applyAlignment="1">
      <alignment horizontal="center"/>
    </xf>
    <xf numFmtId="0" fontId="68" fillId="0" borderId="0" xfId="75" applyFont="1" applyFill="1" applyBorder="1" applyAlignment="1">
      <alignment horizontal="center"/>
    </xf>
    <xf numFmtId="3" fontId="68" fillId="0" borderId="10" xfId="75" applyNumberFormat="1" applyFont="1" applyFill="1" applyBorder="1" applyAlignment="1">
      <alignment horizontal="center"/>
    </xf>
    <xf numFmtId="0" fontId="68" fillId="0" borderId="10" xfId="75" applyFont="1" applyFill="1" applyBorder="1" applyAlignment="1">
      <alignment horizontal="center" wrapText="1"/>
    </xf>
    <xf numFmtId="0" fontId="21" fillId="0" borderId="0" xfId="76" applyFont="1" applyFill="1" applyBorder="1" applyAlignment="1">
      <alignment horizontal="center"/>
    </xf>
    <xf numFmtId="0" fontId="71" fillId="0" borderId="0" xfId="67" applyFont="1" applyFill="1" applyAlignment="1">
      <alignment horizontal="center" vertical="top" wrapText="1"/>
    </xf>
    <xf numFmtId="0" fontId="3" fillId="0" borderId="0" xfId="67" applyFill="1"/>
    <xf numFmtId="0" fontId="44" fillId="0" borderId="0" xfId="6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44" fillId="0" borderId="0" xfId="60" applyFont="1" applyAlignment="1">
      <alignment horizontal="center" vertical="center" wrapText="1"/>
    </xf>
    <xf numFmtId="0" fontId="42" fillId="0" borderId="0" xfId="0" applyFont="1" applyAlignment="1"/>
    <xf numFmtId="0" fontId="53" fillId="0" borderId="0" xfId="64" applyFont="1" applyFill="1" applyBorder="1" applyAlignment="1">
      <alignment horizontal="right"/>
    </xf>
    <xf numFmtId="0" fontId="28" fillId="0" borderId="0" xfId="64" applyFont="1" applyFill="1" applyBorder="1" applyAlignment="1">
      <alignment horizontal="center"/>
    </xf>
    <xf numFmtId="0" fontId="53" fillId="0" borderId="0" xfId="64" applyFont="1" applyFill="1" applyBorder="1" applyAlignment="1">
      <alignment horizontal="center"/>
    </xf>
    <xf numFmtId="0" fontId="28" fillId="0" borderId="0" xfId="64" applyFont="1" applyFill="1" applyBorder="1" applyAlignment="1">
      <alignment horizontal="right"/>
    </xf>
  </cellXfs>
  <cellStyles count="78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 4" xfId="66" xr:uid="{00000000-0005-0000-0000-000035000000}"/>
    <cellStyle name="Normál 5" xfId="67" xr:uid="{00000000-0005-0000-0000-000036000000}"/>
    <cellStyle name="Normál 6" xfId="68" xr:uid="{00000000-0005-0000-0000-000037000000}"/>
    <cellStyle name="Normál_2005. 4. számú melléklet" xfId="60" xr:uid="{00000000-0005-0000-0000-000038000000}"/>
    <cellStyle name="Normál_2005.11.sz.melléklet_10.sz.mell-2012 évi ktgvetés-12.01.24 Bea" xfId="64" xr:uid="{00000000-0005-0000-0000-000039000000}"/>
    <cellStyle name="Normál_2006 Zárszámadási rendelet 1,2,3,4,5,6,8,9,10,11,12,13,14,15 sz. mellékletei" xfId="61" xr:uid="{00000000-0005-0000-0000-00003A000000}"/>
    <cellStyle name="Normál_2009. ktv.rendelet" xfId="53" xr:uid="{00000000-0005-0000-0000-00003B000000}"/>
    <cellStyle name="Normál_4.1.sz.mell. 2004. évi felújítások" xfId="71" xr:uid="{00000000-0005-0000-0000-00003C000000}"/>
    <cellStyle name="Normál_4.2.számú mell. 2004. évi beruházások intézményeknél" xfId="72" xr:uid="{00000000-0005-0000-0000-00003D000000}"/>
    <cellStyle name="Normál_5.1.,2.,sz. melléklet vagyon 2006" xfId="65" xr:uid="{00000000-0005-0000-0000-00003E000000}"/>
    <cellStyle name="Normál_5.3. melléklet" xfId="70" xr:uid="{00000000-0005-0000-0000-00003F000000}"/>
    <cellStyle name="Normál_8.1,2. sz. melléklet" xfId="73" xr:uid="{00000000-0005-0000-0000-000040000000}"/>
    <cellStyle name="Normál_9.1. sz. melléklet" xfId="74" xr:uid="{00000000-0005-0000-0000-000041000000}"/>
    <cellStyle name="Normál_9.1.sz. melléklet NORMA" xfId="75" xr:uid="{00000000-0005-0000-0000-000042000000}"/>
    <cellStyle name="Normál_9.2-9.4 melléklet" xfId="76" xr:uid="{00000000-0005-0000-0000-000043000000}"/>
    <cellStyle name="Normál_eszköz-kataszter összesítő lista" xfId="69" xr:uid="{00000000-0005-0000-0000-000044000000}"/>
    <cellStyle name="Normál_koltsegvetes_melleklet" xfId="59" xr:uid="{00000000-0005-0000-0000-000045000000}"/>
    <cellStyle name="Normál_költségvetési rendelet 3,4,5,5b,5c,6,9,9a,11,16a,16b mellékletei-2008-3" xfId="62" xr:uid="{00000000-0005-0000-0000-000046000000}"/>
    <cellStyle name="Normal_KTRSZJ" xfId="54" xr:uid="{00000000-0005-0000-0000-000047000000}"/>
    <cellStyle name="Normál_Leltár-2008-I" xfId="77" xr:uid="{00000000-0005-0000-0000-000048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3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P308"/>
  <sheetViews>
    <sheetView view="pageBreakPreview" zoomScale="75" zoomScaleNormal="75" zoomScaleSheetLayoutView="75" workbookViewId="0">
      <pane ySplit="6" topLeftCell="A7" activePane="bottomLeft" state="frozen"/>
      <selection pane="bottomLeft" activeCell="E5" sqref="E5"/>
    </sheetView>
  </sheetViews>
  <sheetFormatPr defaultRowHeight="16.5" x14ac:dyDescent="0.25"/>
  <cols>
    <col min="1" max="1" width="5.42578125" style="7" customWidth="1"/>
    <col min="2" max="2" width="7.28515625" style="8" customWidth="1"/>
    <col min="3" max="3" width="61.28515625" style="31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2" width="10.5703125" style="10" customWidth="1"/>
    <col min="13" max="13" width="10.42578125" style="10" customWidth="1"/>
    <col min="14" max="15" width="9.140625" style="10"/>
    <col min="16" max="16" width="18.7109375" style="295" bestFit="1" customWidth="1"/>
    <col min="17" max="16384" width="9.140625" style="9"/>
  </cols>
  <sheetData>
    <row r="1" spans="1:16" s="12" customFormat="1" x14ac:dyDescent="0.25">
      <c r="A1" s="192"/>
      <c r="B1" s="193"/>
      <c r="C1" s="193"/>
      <c r="D1" s="193"/>
      <c r="E1" s="193"/>
      <c r="F1" s="193"/>
      <c r="G1" s="193"/>
      <c r="H1" s="192"/>
      <c r="I1" s="192"/>
      <c r="J1" s="192"/>
      <c r="K1" s="77"/>
      <c r="L1" s="192"/>
      <c r="M1" s="192"/>
      <c r="N1" s="192"/>
      <c r="O1" s="343" t="s">
        <v>1916</v>
      </c>
      <c r="P1" s="290"/>
    </row>
    <row r="2" spans="1:16" s="10" customFormat="1" x14ac:dyDescent="0.25">
      <c r="A2" s="194"/>
      <c r="B2" s="194"/>
      <c r="C2" s="194" t="s">
        <v>23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291"/>
    </row>
    <row r="3" spans="1:16" s="10" customFormat="1" ht="17.25" thickBot="1" x14ac:dyDescent="0.3">
      <c r="A3" s="195"/>
      <c r="B3" s="195"/>
      <c r="C3" s="195" t="s">
        <v>362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291"/>
    </row>
    <row r="4" spans="1:16" s="10" customFormat="1" ht="17.25" thickBot="1" x14ac:dyDescent="0.3">
      <c r="A4" s="197"/>
      <c r="B4" s="198"/>
      <c r="C4" s="199"/>
      <c r="D4" s="521" t="s">
        <v>361</v>
      </c>
      <c r="E4" s="522"/>
      <c r="F4" s="522"/>
      <c r="G4" s="523"/>
      <c r="H4" s="521" t="s">
        <v>535</v>
      </c>
      <c r="I4" s="522"/>
      <c r="J4" s="522"/>
      <c r="K4" s="523"/>
      <c r="L4" s="521" t="s">
        <v>679</v>
      </c>
      <c r="M4" s="522"/>
      <c r="N4" s="522"/>
      <c r="O4" s="523"/>
      <c r="P4" s="291"/>
    </row>
    <row r="5" spans="1:16" s="10" customFormat="1" ht="45.75" thickBot="1" x14ac:dyDescent="0.3">
      <c r="A5" s="48"/>
      <c r="B5" s="60"/>
      <c r="C5" s="200"/>
      <c r="D5" s="201" t="s">
        <v>47</v>
      </c>
      <c r="E5" s="202" t="s">
        <v>68</v>
      </c>
      <c r="F5" s="203" t="s">
        <v>69</v>
      </c>
      <c r="G5" s="204" t="s">
        <v>70</v>
      </c>
      <c r="H5" s="201" t="s">
        <v>47</v>
      </c>
      <c r="I5" s="202" t="s">
        <v>68</v>
      </c>
      <c r="J5" s="203" t="s">
        <v>69</v>
      </c>
      <c r="K5" s="204" t="s">
        <v>70</v>
      </c>
      <c r="L5" s="201" t="s">
        <v>47</v>
      </c>
      <c r="M5" s="202" t="s">
        <v>68</v>
      </c>
      <c r="N5" s="203" t="s">
        <v>69</v>
      </c>
      <c r="O5" s="204" t="s">
        <v>70</v>
      </c>
      <c r="P5" s="291"/>
    </row>
    <row r="6" spans="1:16" s="10" customFormat="1" x14ac:dyDescent="0.25">
      <c r="A6" s="205" t="s">
        <v>24</v>
      </c>
      <c r="B6" s="206" t="s">
        <v>25</v>
      </c>
      <c r="C6" s="207" t="s">
        <v>26</v>
      </c>
      <c r="D6" s="208"/>
      <c r="E6" s="209"/>
      <c r="F6" s="209"/>
      <c r="G6" s="210"/>
      <c r="H6" s="208"/>
      <c r="I6" s="209"/>
      <c r="J6" s="209"/>
      <c r="K6" s="210"/>
      <c r="L6" s="208"/>
      <c r="M6" s="209"/>
      <c r="N6" s="209"/>
      <c r="O6" s="210"/>
      <c r="P6" s="291"/>
    </row>
    <row r="7" spans="1:16" s="10" customFormat="1" x14ac:dyDescent="0.25">
      <c r="A7" s="24"/>
      <c r="B7" s="25"/>
      <c r="C7" s="26"/>
      <c r="D7" s="24"/>
      <c r="E7" s="31"/>
      <c r="F7" s="31"/>
      <c r="G7" s="32"/>
      <c r="H7" s="24"/>
      <c r="I7" s="31"/>
      <c r="J7" s="31"/>
      <c r="K7" s="32"/>
      <c r="L7" s="24"/>
      <c r="M7" s="31"/>
      <c r="N7" s="31"/>
      <c r="O7" s="32"/>
      <c r="P7" s="291"/>
    </row>
    <row r="8" spans="1:16" s="10" customFormat="1" ht="29.25" x14ac:dyDescent="0.25">
      <c r="A8" s="27">
        <v>101</v>
      </c>
      <c r="B8" s="25"/>
      <c r="C8" s="283" t="s">
        <v>648</v>
      </c>
      <c r="D8" s="27"/>
      <c r="E8" s="34"/>
      <c r="F8" s="34"/>
      <c r="G8" s="105"/>
      <c r="H8" s="27"/>
      <c r="I8" s="34"/>
      <c r="J8" s="34"/>
      <c r="K8" s="105"/>
      <c r="L8" s="27"/>
      <c r="M8" s="34"/>
      <c r="N8" s="34"/>
      <c r="O8" s="105"/>
      <c r="P8" s="291"/>
    </row>
    <row r="9" spans="1:16" s="10" customFormat="1" x14ac:dyDescent="0.25">
      <c r="A9" s="27"/>
      <c r="B9" s="25" t="s">
        <v>27</v>
      </c>
      <c r="C9" s="26" t="s">
        <v>180</v>
      </c>
      <c r="D9" s="24"/>
      <c r="E9" s="31"/>
      <c r="F9" s="31"/>
      <c r="G9" s="32"/>
      <c r="H9" s="24"/>
      <c r="I9" s="31"/>
      <c r="J9" s="31"/>
      <c r="K9" s="32"/>
      <c r="L9" s="24"/>
      <c r="M9" s="31"/>
      <c r="N9" s="31"/>
      <c r="O9" s="32"/>
      <c r="P9" s="291"/>
    </row>
    <row r="10" spans="1:16" s="10" customFormat="1" x14ac:dyDescent="0.25">
      <c r="A10" s="27"/>
      <c r="B10" s="25"/>
      <c r="C10" s="26" t="s">
        <v>20</v>
      </c>
      <c r="D10" s="35"/>
      <c r="E10" s="30"/>
      <c r="F10" s="30"/>
      <c r="G10" s="102"/>
      <c r="H10" s="35">
        <v>1470</v>
      </c>
      <c r="I10" s="30">
        <v>1470</v>
      </c>
      <c r="J10" s="30"/>
      <c r="K10" s="102"/>
      <c r="L10" s="35">
        <v>1150</v>
      </c>
      <c r="M10" s="30">
        <v>1150</v>
      </c>
      <c r="N10" s="30"/>
      <c r="O10" s="102"/>
      <c r="P10" s="291"/>
    </row>
    <row r="11" spans="1:16" s="10" customFormat="1" x14ac:dyDescent="0.25">
      <c r="A11" s="27"/>
      <c r="B11" s="25"/>
      <c r="C11" s="26" t="s">
        <v>97</v>
      </c>
      <c r="D11" s="35"/>
      <c r="E11" s="30"/>
      <c r="F11" s="30"/>
      <c r="G11" s="102"/>
      <c r="H11" s="35">
        <v>1864</v>
      </c>
      <c r="I11" s="30">
        <v>1864</v>
      </c>
      <c r="J11" s="30"/>
      <c r="K11" s="102"/>
      <c r="L11" s="35">
        <v>1864</v>
      </c>
      <c r="M11" s="30">
        <v>270</v>
      </c>
      <c r="N11" s="30">
        <v>1594</v>
      </c>
      <c r="O11" s="102"/>
      <c r="P11" s="291"/>
    </row>
    <row r="12" spans="1:16" s="10" customFormat="1" x14ac:dyDescent="0.25">
      <c r="A12" s="27"/>
      <c r="B12" s="25"/>
      <c r="C12" s="38" t="s">
        <v>48</v>
      </c>
      <c r="D12" s="39">
        <f t="shared" ref="D12:K12" si="0">SUM(D10:D11)</f>
        <v>0</v>
      </c>
      <c r="E12" s="40">
        <f t="shared" si="0"/>
        <v>0</v>
      </c>
      <c r="F12" s="40">
        <f t="shared" si="0"/>
        <v>0</v>
      </c>
      <c r="G12" s="103">
        <f t="shared" si="0"/>
        <v>0</v>
      </c>
      <c r="H12" s="39">
        <f t="shared" si="0"/>
        <v>3334</v>
      </c>
      <c r="I12" s="40">
        <f t="shared" si="0"/>
        <v>3334</v>
      </c>
      <c r="J12" s="40">
        <f t="shared" si="0"/>
        <v>0</v>
      </c>
      <c r="K12" s="103">
        <f t="shared" si="0"/>
        <v>0</v>
      </c>
      <c r="L12" s="39">
        <f t="shared" ref="L12:O12" si="1">SUM(L10:L11)</f>
        <v>3014</v>
      </c>
      <c r="M12" s="40">
        <f t="shared" si="1"/>
        <v>1420</v>
      </c>
      <c r="N12" s="40">
        <f t="shared" si="1"/>
        <v>1594</v>
      </c>
      <c r="O12" s="103">
        <f t="shared" si="1"/>
        <v>0</v>
      </c>
      <c r="P12" s="291"/>
    </row>
    <row r="13" spans="1:16" s="10" customFormat="1" x14ac:dyDescent="0.25">
      <c r="A13" s="27"/>
      <c r="B13" s="25" t="s">
        <v>104</v>
      </c>
      <c r="C13" s="26" t="s">
        <v>59</v>
      </c>
      <c r="D13" s="35"/>
      <c r="E13" s="30"/>
      <c r="F13" s="30"/>
      <c r="G13" s="102"/>
      <c r="H13" s="35"/>
      <c r="I13" s="30"/>
      <c r="J13" s="30"/>
      <c r="K13" s="102"/>
      <c r="L13" s="35"/>
      <c r="M13" s="30"/>
      <c r="N13" s="30"/>
      <c r="O13" s="102"/>
      <c r="P13" s="291"/>
    </row>
    <row r="14" spans="1:16" s="10" customFormat="1" x14ac:dyDescent="0.25">
      <c r="A14" s="27"/>
      <c r="B14" s="25"/>
      <c r="C14" s="26" t="s">
        <v>86</v>
      </c>
      <c r="D14" s="87"/>
      <c r="E14" s="30"/>
      <c r="F14" s="30"/>
      <c r="G14" s="108"/>
      <c r="H14" s="87"/>
      <c r="I14" s="30"/>
      <c r="J14" s="30"/>
      <c r="K14" s="108"/>
      <c r="L14" s="87"/>
      <c r="M14" s="30"/>
      <c r="N14" s="30"/>
      <c r="O14" s="108"/>
      <c r="P14" s="291"/>
    </row>
    <row r="15" spans="1:16" s="10" customFormat="1" x14ac:dyDescent="0.25">
      <c r="A15" s="27"/>
      <c r="B15" s="25"/>
      <c r="C15" s="26" t="s">
        <v>406</v>
      </c>
      <c r="D15" s="87"/>
      <c r="E15" s="30"/>
      <c r="F15" s="30"/>
      <c r="G15" s="108"/>
      <c r="H15" s="87">
        <v>2514</v>
      </c>
      <c r="I15" s="30">
        <v>2514</v>
      </c>
      <c r="J15" s="30"/>
      <c r="K15" s="108"/>
      <c r="L15" s="87">
        <v>2483</v>
      </c>
      <c r="M15" s="30">
        <v>2483</v>
      </c>
      <c r="N15" s="30"/>
      <c r="O15" s="108"/>
      <c r="P15" s="291"/>
    </row>
    <row r="16" spans="1:16" s="10" customFormat="1" x14ac:dyDescent="0.25">
      <c r="A16" s="27"/>
      <c r="B16" s="25"/>
      <c r="C16" s="26" t="s">
        <v>649</v>
      </c>
      <c r="D16" s="87"/>
      <c r="E16" s="30"/>
      <c r="F16" s="30"/>
      <c r="G16" s="108"/>
      <c r="H16" s="87">
        <v>100</v>
      </c>
      <c r="I16" s="30">
        <v>100</v>
      </c>
      <c r="J16" s="30"/>
      <c r="K16" s="108"/>
      <c r="L16" s="87">
        <v>100</v>
      </c>
      <c r="M16" s="30">
        <v>100</v>
      </c>
      <c r="N16" s="30"/>
      <c r="O16" s="108"/>
      <c r="P16" s="291"/>
    </row>
    <row r="17" spans="1:16" s="10" customFormat="1" x14ac:dyDescent="0.25">
      <c r="A17" s="27"/>
      <c r="B17" s="25"/>
      <c r="C17" s="38" t="s">
        <v>48</v>
      </c>
      <c r="D17" s="89">
        <v>0</v>
      </c>
      <c r="E17" s="40">
        <v>0</v>
      </c>
      <c r="F17" s="40">
        <v>0</v>
      </c>
      <c r="G17" s="106">
        <v>0</v>
      </c>
      <c r="H17" s="89">
        <f>SUM(H15:H16)</f>
        <v>2614</v>
      </c>
      <c r="I17" s="40">
        <f>SUM(I15:I16)</f>
        <v>2614</v>
      </c>
      <c r="J17" s="40">
        <v>0</v>
      </c>
      <c r="K17" s="106">
        <v>0</v>
      </c>
      <c r="L17" s="89">
        <f>SUM(L15:L16)</f>
        <v>2583</v>
      </c>
      <c r="M17" s="40">
        <f>SUM(M15:M16)</f>
        <v>2583</v>
      </c>
      <c r="N17" s="40">
        <v>0</v>
      </c>
      <c r="O17" s="106">
        <v>0</v>
      </c>
      <c r="P17" s="291"/>
    </row>
    <row r="18" spans="1:16" s="10" customFormat="1" x14ac:dyDescent="0.25">
      <c r="A18" s="27"/>
      <c r="B18" s="25" t="s">
        <v>41</v>
      </c>
      <c r="C18" s="45" t="s">
        <v>91</v>
      </c>
      <c r="D18" s="89"/>
      <c r="E18" s="40"/>
      <c r="F18" s="40"/>
      <c r="G18" s="106"/>
      <c r="H18" s="89"/>
      <c r="I18" s="40"/>
      <c r="J18" s="40"/>
      <c r="K18" s="189"/>
      <c r="L18" s="89"/>
      <c r="M18" s="40"/>
      <c r="N18" s="40"/>
      <c r="O18" s="189"/>
      <c r="P18" s="291"/>
    </row>
    <row r="19" spans="1:16" s="10" customFormat="1" x14ac:dyDescent="0.25">
      <c r="A19" s="27"/>
      <c r="B19" s="25"/>
      <c r="C19" s="45" t="s">
        <v>120</v>
      </c>
      <c r="D19" s="89"/>
      <c r="E19" s="40"/>
      <c r="F19" s="40"/>
      <c r="G19" s="106"/>
      <c r="H19" s="89"/>
      <c r="I19" s="40"/>
      <c r="J19" s="40"/>
      <c r="K19" s="189"/>
      <c r="L19" s="89"/>
      <c r="M19" s="40"/>
      <c r="N19" s="40"/>
      <c r="O19" s="189"/>
      <c r="P19" s="291"/>
    </row>
    <row r="20" spans="1:16" s="10" customFormat="1" x14ac:dyDescent="0.25">
      <c r="A20" s="27"/>
      <c r="B20" s="25"/>
      <c r="C20" s="26" t="s">
        <v>650</v>
      </c>
      <c r="D20" s="89"/>
      <c r="E20" s="40"/>
      <c r="F20" s="40"/>
      <c r="G20" s="106"/>
      <c r="H20" s="87">
        <v>30</v>
      </c>
      <c r="I20" s="30">
        <v>30</v>
      </c>
      <c r="J20" s="30"/>
      <c r="K20" s="190"/>
      <c r="L20" s="87">
        <v>30</v>
      </c>
      <c r="M20" s="30">
        <v>30</v>
      </c>
      <c r="N20" s="30"/>
      <c r="O20" s="190"/>
      <c r="P20" s="291"/>
    </row>
    <row r="21" spans="1:16" s="10" customFormat="1" x14ac:dyDescent="0.25">
      <c r="A21" s="27"/>
      <c r="B21" s="25"/>
      <c r="C21" s="38" t="s">
        <v>48</v>
      </c>
      <c r="D21" s="89"/>
      <c r="E21" s="40"/>
      <c r="F21" s="40"/>
      <c r="G21" s="106"/>
      <c r="H21" s="89">
        <f>SUM(H20)</f>
        <v>30</v>
      </c>
      <c r="I21" s="40">
        <f t="shared" ref="I21:K21" si="2">SUM(I20)</f>
        <v>30</v>
      </c>
      <c r="J21" s="40">
        <f t="shared" si="2"/>
        <v>0</v>
      </c>
      <c r="K21" s="189">
        <f t="shared" si="2"/>
        <v>0</v>
      </c>
      <c r="L21" s="89">
        <f>SUM(L20)</f>
        <v>30</v>
      </c>
      <c r="M21" s="40">
        <f t="shared" ref="M21:O21" si="3">SUM(M20)</f>
        <v>30</v>
      </c>
      <c r="N21" s="40">
        <f t="shared" si="3"/>
        <v>0</v>
      </c>
      <c r="O21" s="189">
        <f t="shared" si="3"/>
        <v>0</v>
      </c>
      <c r="P21" s="291"/>
    </row>
    <row r="22" spans="1:16" s="10" customFormat="1" x14ac:dyDescent="0.25">
      <c r="A22" s="24"/>
      <c r="B22" s="25"/>
      <c r="C22" s="29" t="s">
        <v>29</v>
      </c>
      <c r="D22" s="211">
        <f>D9+D13</f>
        <v>0</v>
      </c>
      <c r="E22" s="33">
        <f>E9+E13</f>
        <v>0</v>
      </c>
      <c r="F22" s="33">
        <f>F9+F13</f>
        <v>0</v>
      </c>
      <c r="G22" s="212">
        <f>G9+G13</f>
        <v>0</v>
      </c>
      <c r="H22" s="211">
        <f>H17+H21+H12</f>
        <v>5978</v>
      </c>
      <c r="I22" s="33">
        <f t="shared" ref="I22:K22" si="4">I17+I21+I12</f>
        <v>5978</v>
      </c>
      <c r="J22" s="33">
        <f t="shared" si="4"/>
        <v>0</v>
      </c>
      <c r="K22" s="191">
        <f t="shared" si="4"/>
        <v>0</v>
      </c>
      <c r="L22" s="211">
        <f>L17+L21+L12</f>
        <v>5627</v>
      </c>
      <c r="M22" s="33">
        <f t="shared" ref="M22:O22" si="5">M17+M21+M12</f>
        <v>4033</v>
      </c>
      <c r="N22" s="33">
        <f t="shared" si="5"/>
        <v>1594</v>
      </c>
      <c r="O22" s="191">
        <f t="shared" si="5"/>
        <v>0</v>
      </c>
      <c r="P22" s="291"/>
    </row>
    <row r="23" spans="1:16" s="21" customFormat="1" x14ac:dyDescent="0.25">
      <c r="A23" s="24"/>
      <c r="B23" s="28"/>
      <c r="C23" s="26"/>
      <c r="D23" s="24"/>
      <c r="E23" s="31"/>
      <c r="F23" s="31"/>
      <c r="G23" s="32"/>
      <c r="H23" s="24"/>
      <c r="I23" s="31"/>
      <c r="J23" s="31"/>
      <c r="K23" s="32"/>
      <c r="L23" s="24"/>
      <c r="M23" s="31"/>
      <c r="N23" s="31"/>
      <c r="O23" s="32"/>
      <c r="P23" s="292"/>
    </row>
    <row r="24" spans="1:16" s="10" customFormat="1" x14ac:dyDescent="0.25">
      <c r="A24" s="27">
        <v>102</v>
      </c>
      <c r="B24" s="25"/>
      <c r="C24" s="29" t="s">
        <v>72</v>
      </c>
      <c r="D24" s="27"/>
      <c r="E24" s="34"/>
      <c r="F24" s="34"/>
      <c r="G24" s="105"/>
      <c r="H24" s="27"/>
      <c r="I24" s="34"/>
      <c r="J24" s="34"/>
      <c r="K24" s="105"/>
      <c r="L24" s="27"/>
      <c r="M24" s="34"/>
      <c r="N24" s="34"/>
      <c r="O24" s="105"/>
      <c r="P24" s="291"/>
    </row>
    <row r="25" spans="1:16" s="10" customFormat="1" x14ac:dyDescent="0.25">
      <c r="A25" s="27"/>
      <c r="B25" s="25" t="s">
        <v>27</v>
      </c>
      <c r="C25" s="26" t="s">
        <v>180</v>
      </c>
      <c r="D25" s="35"/>
      <c r="E25" s="30"/>
      <c r="F25" s="30"/>
      <c r="G25" s="102"/>
      <c r="H25" s="35"/>
      <c r="I25" s="30"/>
      <c r="J25" s="30"/>
      <c r="K25" s="102"/>
      <c r="L25" s="35"/>
      <c r="M25" s="30"/>
      <c r="N25" s="30"/>
      <c r="O25" s="102"/>
      <c r="P25" s="291"/>
    </row>
    <row r="26" spans="1:16" s="10" customFormat="1" x14ac:dyDescent="0.25">
      <c r="A26" s="27"/>
      <c r="B26" s="25"/>
      <c r="C26" s="26" t="s">
        <v>20</v>
      </c>
      <c r="D26" s="35">
        <v>3000</v>
      </c>
      <c r="E26" s="30">
        <v>3000</v>
      </c>
      <c r="F26" s="30"/>
      <c r="G26" s="102"/>
      <c r="H26" s="35">
        <v>2066</v>
      </c>
      <c r="I26" s="30">
        <v>2066</v>
      </c>
      <c r="J26" s="30"/>
      <c r="K26" s="102"/>
      <c r="L26" s="35">
        <v>1925</v>
      </c>
      <c r="M26" s="30">
        <v>1925</v>
      </c>
      <c r="N26" s="30"/>
      <c r="O26" s="102"/>
      <c r="P26" s="291"/>
    </row>
    <row r="27" spans="1:16" s="10" customFormat="1" x14ac:dyDescent="0.25">
      <c r="A27" s="27"/>
      <c r="B27" s="25"/>
      <c r="C27" s="26" t="s">
        <v>97</v>
      </c>
      <c r="D27" s="35">
        <v>4500</v>
      </c>
      <c r="E27" s="30">
        <v>4500</v>
      </c>
      <c r="F27" s="30"/>
      <c r="G27" s="102"/>
      <c r="H27" s="35">
        <v>3111</v>
      </c>
      <c r="I27" s="30">
        <v>3111</v>
      </c>
      <c r="J27" s="30"/>
      <c r="K27" s="102"/>
      <c r="L27" s="35">
        <v>3110</v>
      </c>
      <c r="M27" s="30">
        <v>653</v>
      </c>
      <c r="N27" s="30">
        <v>2457</v>
      </c>
      <c r="O27" s="102"/>
      <c r="P27" s="291"/>
    </row>
    <row r="28" spans="1:16" s="10" customFormat="1" x14ac:dyDescent="0.25">
      <c r="A28" s="27"/>
      <c r="B28" s="25"/>
      <c r="C28" s="38" t="s">
        <v>48</v>
      </c>
      <c r="D28" s="39">
        <f t="shared" ref="D28:G28" si="6">SUM(D26:D27)</f>
        <v>7500</v>
      </c>
      <c r="E28" s="40">
        <f t="shared" si="6"/>
        <v>7500</v>
      </c>
      <c r="F28" s="40">
        <f t="shared" si="6"/>
        <v>0</v>
      </c>
      <c r="G28" s="103">
        <f t="shared" si="6"/>
        <v>0</v>
      </c>
      <c r="H28" s="39">
        <f t="shared" ref="H28:K28" si="7">SUM(H26:H27)</f>
        <v>5177</v>
      </c>
      <c r="I28" s="40">
        <f t="shared" si="7"/>
        <v>5177</v>
      </c>
      <c r="J28" s="40">
        <f t="shared" si="7"/>
        <v>0</v>
      </c>
      <c r="K28" s="103">
        <f t="shared" si="7"/>
        <v>0</v>
      </c>
      <c r="L28" s="39">
        <f t="shared" ref="L28:O28" si="8">SUM(L26:L27)</f>
        <v>5035</v>
      </c>
      <c r="M28" s="40">
        <f t="shared" si="8"/>
        <v>2578</v>
      </c>
      <c r="N28" s="40">
        <f t="shared" si="8"/>
        <v>2457</v>
      </c>
      <c r="O28" s="103">
        <f t="shared" si="8"/>
        <v>0</v>
      </c>
      <c r="P28" s="291"/>
    </row>
    <row r="29" spans="1:16" s="10" customFormat="1" x14ac:dyDescent="0.25">
      <c r="A29" s="27"/>
      <c r="B29" s="25" t="s">
        <v>104</v>
      </c>
      <c r="C29" s="26" t="s">
        <v>59</v>
      </c>
      <c r="D29" s="35"/>
      <c r="E29" s="30"/>
      <c r="F29" s="30"/>
      <c r="G29" s="102"/>
      <c r="H29" s="35"/>
      <c r="I29" s="30"/>
      <c r="J29" s="30"/>
      <c r="K29" s="102"/>
      <c r="L29" s="35"/>
      <c r="M29" s="30"/>
      <c r="N29" s="30"/>
      <c r="O29" s="102"/>
      <c r="P29" s="291"/>
    </row>
    <row r="30" spans="1:16" s="10" customFormat="1" x14ac:dyDescent="0.25">
      <c r="A30" s="27"/>
      <c r="B30" s="25"/>
      <c r="C30" s="26" t="s">
        <v>86</v>
      </c>
      <c r="D30" s="87"/>
      <c r="E30" s="30"/>
      <c r="F30" s="30"/>
      <c r="G30" s="108"/>
      <c r="H30" s="87"/>
      <c r="I30" s="30"/>
      <c r="J30" s="30"/>
      <c r="K30" s="108"/>
      <c r="L30" s="87"/>
      <c r="M30" s="30"/>
      <c r="N30" s="30"/>
      <c r="O30" s="108"/>
      <c r="P30" s="291"/>
    </row>
    <row r="31" spans="1:16" s="10" customFormat="1" x14ac:dyDescent="0.25">
      <c r="A31" s="27"/>
      <c r="B31" s="25"/>
      <c r="C31" s="26" t="s">
        <v>406</v>
      </c>
      <c r="D31" s="87"/>
      <c r="E31" s="30"/>
      <c r="F31" s="30"/>
      <c r="G31" s="108"/>
      <c r="H31" s="87">
        <v>1186</v>
      </c>
      <c r="I31" s="30">
        <v>1186</v>
      </c>
      <c r="J31" s="30"/>
      <c r="K31" s="108"/>
      <c r="L31" s="87">
        <v>1185</v>
      </c>
      <c r="M31" s="30">
        <v>1185</v>
      </c>
      <c r="N31" s="30"/>
      <c r="O31" s="108"/>
      <c r="P31" s="291"/>
    </row>
    <row r="32" spans="1:16" s="10" customFormat="1" x14ac:dyDescent="0.25">
      <c r="A32" s="27"/>
      <c r="B32" s="25"/>
      <c r="C32" s="38" t="s">
        <v>48</v>
      </c>
      <c r="D32" s="89">
        <v>0</v>
      </c>
      <c r="E32" s="40">
        <v>0</v>
      </c>
      <c r="F32" s="40">
        <v>0</v>
      </c>
      <c r="G32" s="106">
        <v>0</v>
      </c>
      <c r="H32" s="89">
        <f>SUM(H31)</f>
        <v>1186</v>
      </c>
      <c r="I32" s="40">
        <f>SUM(I31)</f>
        <v>1186</v>
      </c>
      <c r="J32" s="40">
        <v>0</v>
      </c>
      <c r="K32" s="106">
        <v>0</v>
      </c>
      <c r="L32" s="89">
        <f>SUM(L31)</f>
        <v>1185</v>
      </c>
      <c r="M32" s="40">
        <f>SUM(M31)</f>
        <v>1185</v>
      </c>
      <c r="N32" s="40">
        <v>0</v>
      </c>
      <c r="O32" s="106">
        <v>0</v>
      </c>
      <c r="P32" s="291"/>
    </row>
    <row r="33" spans="1:16" s="10" customFormat="1" x14ac:dyDescent="0.25">
      <c r="A33" s="24"/>
      <c r="B33" s="25"/>
      <c r="C33" s="29" t="s">
        <v>52</v>
      </c>
      <c r="D33" s="211">
        <f>D28+D29</f>
        <v>7500</v>
      </c>
      <c r="E33" s="33">
        <f>E28+E29</f>
        <v>7500</v>
      </c>
      <c r="F33" s="33">
        <f>F28+F29</f>
        <v>0</v>
      </c>
      <c r="G33" s="191">
        <f>G28+G29</f>
        <v>0</v>
      </c>
      <c r="H33" s="211">
        <f t="shared" ref="H33:K33" si="9">H28+H32</f>
        <v>6363</v>
      </c>
      <c r="I33" s="33">
        <f t="shared" si="9"/>
        <v>6363</v>
      </c>
      <c r="J33" s="33">
        <f t="shared" si="9"/>
        <v>0</v>
      </c>
      <c r="K33" s="191">
        <f t="shared" si="9"/>
        <v>0</v>
      </c>
      <c r="L33" s="211">
        <f t="shared" ref="L33:O33" si="10">L28+L32</f>
        <v>6220</v>
      </c>
      <c r="M33" s="33">
        <f t="shared" si="10"/>
        <v>3763</v>
      </c>
      <c r="N33" s="33">
        <f t="shared" si="10"/>
        <v>2457</v>
      </c>
      <c r="O33" s="191">
        <f t="shared" si="10"/>
        <v>0</v>
      </c>
      <c r="P33" s="291"/>
    </row>
    <row r="34" spans="1:16" s="21" customFormat="1" x14ac:dyDescent="0.25">
      <c r="A34" s="27"/>
      <c r="B34" s="28"/>
      <c r="C34" s="26"/>
      <c r="D34" s="24"/>
      <c r="E34" s="31"/>
      <c r="F34" s="31"/>
      <c r="G34" s="32"/>
      <c r="H34" s="24"/>
      <c r="I34" s="31"/>
      <c r="J34" s="31"/>
      <c r="K34" s="32"/>
      <c r="L34" s="24"/>
      <c r="M34" s="31"/>
      <c r="N34" s="31"/>
      <c r="O34" s="32"/>
      <c r="P34" s="292"/>
    </row>
    <row r="35" spans="1:16" s="10" customFormat="1" x14ac:dyDescent="0.25">
      <c r="A35" s="27">
        <v>103</v>
      </c>
      <c r="B35" s="25"/>
      <c r="C35" s="29" t="s">
        <v>74</v>
      </c>
      <c r="D35" s="27"/>
      <c r="E35" s="34"/>
      <c r="F35" s="34"/>
      <c r="G35" s="105"/>
      <c r="H35" s="27"/>
      <c r="I35" s="34"/>
      <c r="J35" s="34"/>
      <c r="K35" s="105"/>
      <c r="L35" s="27"/>
      <c r="M35" s="34"/>
      <c r="N35" s="34"/>
      <c r="O35" s="105"/>
      <c r="P35" s="291"/>
    </row>
    <row r="36" spans="1:16" s="10" customFormat="1" x14ac:dyDescent="0.25">
      <c r="A36" s="27"/>
      <c r="B36" s="25" t="s">
        <v>27</v>
      </c>
      <c r="C36" s="26" t="s">
        <v>180</v>
      </c>
      <c r="D36" s="35">
        <v>80000</v>
      </c>
      <c r="E36" s="30">
        <v>80000</v>
      </c>
      <c r="F36" s="30"/>
      <c r="G36" s="102"/>
      <c r="H36" s="35">
        <v>88471</v>
      </c>
      <c r="I36" s="30">
        <v>88471</v>
      </c>
      <c r="J36" s="30"/>
      <c r="K36" s="102"/>
      <c r="L36" s="35">
        <v>84460</v>
      </c>
      <c r="M36" s="30">
        <v>84460</v>
      </c>
      <c r="N36" s="30"/>
      <c r="O36" s="102"/>
      <c r="P36" s="291"/>
    </row>
    <row r="37" spans="1:16" s="10" customFormat="1" x14ac:dyDescent="0.25">
      <c r="A37" s="27"/>
      <c r="B37" s="25" t="s">
        <v>104</v>
      </c>
      <c r="C37" s="26" t="s">
        <v>59</v>
      </c>
      <c r="D37" s="35"/>
      <c r="E37" s="30"/>
      <c r="F37" s="30"/>
      <c r="G37" s="102"/>
      <c r="H37" s="35"/>
      <c r="I37" s="30"/>
      <c r="J37" s="30"/>
      <c r="K37" s="102"/>
      <c r="L37" s="35"/>
      <c r="M37" s="30"/>
      <c r="N37" s="30"/>
      <c r="O37" s="102"/>
      <c r="P37" s="291"/>
    </row>
    <row r="38" spans="1:16" s="10" customFormat="1" x14ac:dyDescent="0.25">
      <c r="A38" s="27"/>
      <c r="B38" s="25"/>
      <c r="C38" s="26" t="s">
        <v>86</v>
      </c>
      <c r="D38" s="87"/>
      <c r="E38" s="30"/>
      <c r="F38" s="30"/>
      <c r="G38" s="108"/>
      <c r="H38" s="87"/>
      <c r="I38" s="30"/>
      <c r="J38" s="30"/>
      <c r="K38" s="108"/>
      <c r="L38" s="87"/>
      <c r="M38" s="30"/>
      <c r="N38" s="30"/>
      <c r="O38" s="108"/>
      <c r="P38" s="291"/>
    </row>
    <row r="39" spans="1:16" s="10" customFormat="1" x14ac:dyDescent="0.25">
      <c r="A39" s="27"/>
      <c r="B39" s="25"/>
      <c r="C39" s="26" t="s">
        <v>406</v>
      </c>
      <c r="D39" s="87"/>
      <c r="E39" s="30"/>
      <c r="F39" s="30"/>
      <c r="G39" s="108"/>
      <c r="H39" s="87">
        <v>6069</v>
      </c>
      <c r="I39" s="30">
        <v>6069</v>
      </c>
      <c r="J39" s="30"/>
      <c r="K39" s="108"/>
      <c r="L39" s="87">
        <v>6069</v>
      </c>
      <c r="M39" s="30">
        <v>6069</v>
      </c>
      <c r="N39" s="30"/>
      <c r="O39" s="108"/>
      <c r="P39" s="291"/>
    </row>
    <row r="40" spans="1:16" s="10" customFormat="1" x14ac:dyDescent="0.25">
      <c r="A40" s="27"/>
      <c r="B40" s="25"/>
      <c r="C40" s="38" t="s">
        <v>48</v>
      </c>
      <c r="D40" s="89">
        <v>0</v>
      </c>
      <c r="E40" s="40">
        <v>0</v>
      </c>
      <c r="F40" s="40">
        <v>0</v>
      </c>
      <c r="G40" s="106">
        <v>0</v>
      </c>
      <c r="H40" s="89">
        <f>SUM(H39)</f>
        <v>6069</v>
      </c>
      <c r="I40" s="40">
        <f>SUM(I39)</f>
        <v>6069</v>
      </c>
      <c r="J40" s="40"/>
      <c r="K40" s="106"/>
      <c r="L40" s="89">
        <f>SUM(L39)</f>
        <v>6069</v>
      </c>
      <c r="M40" s="40">
        <f>SUM(M39)</f>
        <v>6069</v>
      </c>
      <c r="N40" s="40"/>
      <c r="O40" s="106"/>
      <c r="P40" s="291"/>
    </row>
    <row r="41" spans="1:16" s="10" customFormat="1" x14ac:dyDescent="0.25">
      <c r="A41" s="24"/>
      <c r="B41" s="25"/>
      <c r="C41" s="29" t="s">
        <v>40</v>
      </c>
      <c r="D41" s="211">
        <f>D36+D40</f>
        <v>80000</v>
      </c>
      <c r="E41" s="33">
        <f>E36+E40</f>
        <v>80000</v>
      </c>
      <c r="F41" s="33">
        <f>F36+F40</f>
        <v>0</v>
      </c>
      <c r="G41" s="191">
        <f>G36+G40</f>
        <v>0</v>
      </c>
      <c r="H41" s="211">
        <f t="shared" ref="H41:K41" si="11">H36+H40</f>
        <v>94540</v>
      </c>
      <c r="I41" s="33">
        <f t="shared" si="11"/>
        <v>94540</v>
      </c>
      <c r="J41" s="33">
        <f t="shared" si="11"/>
        <v>0</v>
      </c>
      <c r="K41" s="191">
        <f t="shared" si="11"/>
        <v>0</v>
      </c>
      <c r="L41" s="211">
        <f t="shared" ref="L41:O41" si="12">L36+L40</f>
        <v>90529</v>
      </c>
      <c r="M41" s="33">
        <f t="shared" si="12"/>
        <v>90529</v>
      </c>
      <c r="N41" s="33">
        <f t="shared" si="12"/>
        <v>0</v>
      </c>
      <c r="O41" s="191">
        <f t="shared" si="12"/>
        <v>0</v>
      </c>
      <c r="P41" s="291"/>
    </row>
    <row r="42" spans="1:16" s="21" customFormat="1" x14ac:dyDescent="0.25">
      <c r="A42" s="24"/>
      <c r="B42" s="28"/>
      <c r="C42" s="26" t="s">
        <v>22</v>
      </c>
      <c r="D42" s="24"/>
      <c r="E42" s="31"/>
      <c r="F42" s="31"/>
      <c r="G42" s="32"/>
      <c r="H42" s="24"/>
      <c r="I42" s="31"/>
      <c r="J42" s="31"/>
      <c r="K42" s="32"/>
      <c r="L42" s="24"/>
      <c r="M42" s="31"/>
      <c r="N42" s="31"/>
      <c r="O42" s="32"/>
      <c r="P42" s="292"/>
    </row>
    <row r="43" spans="1:16" s="10" customFormat="1" x14ac:dyDescent="0.25">
      <c r="A43" s="27">
        <v>104</v>
      </c>
      <c r="B43" s="25"/>
      <c r="C43" s="29" t="s">
        <v>540</v>
      </c>
      <c r="D43" s="27"/>
      <c r="E43" s="34"/>
      <c r="F43" s="34"/>
      <c r="G43" s="105"/>
      <c r="H43" s="27"/>
      <c r="I43" s="34"/>
      <c r="J43" s="34"/>
      <c r="K43" s="105"/>
      <c r="L43" s="27"/>
      <c r="M43" s="34"/>
      <c r="N43" s="34"/>
      <c r="O43" s="105"/>
      <c r="P43" s="291"/>
    </row>
    <row r="44" spans="1:16" s="10" customFormat="1" x14ac:dyDescent="0.25">
      <c r="A44" s="24"/>
      <c r="B44" s="25" t="s">
        <v>27</v>
      </c>
      <c r="C44" s="26" t="s">
        <v>180</v>
      </c>
      <c r="D44" s="35">
        <v>2000</v>
      </c>
      <c r="E44" s="30">
        <v>2000</v>
      </c>
      <c r="F44" s="30"/>
      <c r="G44" s="102"/>
      <c r="H44" s="35">
        <v>2000</v>
      </c>
      <c r="I44" s="30">
        <v>2000</v>
      </c>
      <c r="J44" s="30"/>
      <c r="K44" s="102"/>
      <c r="L44" s="35">
        <v>1251</v>
      </c>
      <c r="M44" s="30">
        <v>1251</v>
      </c>
      <c r="N44" s="30"/>
      <c r="O44" s="102"/>
      <c r="P44" s="291"/>
    </row>
    <row r="45" spans="1:16" s="10" customFormat="1" x14ac:dyDescent="0.25">
      <c r="A45" s="27"/>
      <c r="B45" s="25" t="s">
        <v>104</v>
      </c>
      <c r="C45" s="26" t="s">
        <v>59</v>
      </c>
      <c r="D45" s="35"/>
      <c r="E45" s="30"/>
      <c r="F45" s="30"/>
      <c r="G45" s="102"/>
      <c r="H45" s="35"/>
      <c r="I45" s="30"/>
      <c r="J45" s="30"/>
      <c r="K45" s="102"/>
      <c r="L45" s="35"/>
      <c r="M45" s="30"/>
      <c r="N45" s="30"/>
      <c r="O45" s="102"/>
      <c r="P45" s="291"/>
    </row>
    <row r="46" spans="1:16" s="10" customFormat="1" x14ac:dyDescent="0.25">
      <c r="A46" s="27"/>
      <c r="B46" s="25"/>
      <c r="C46" s="26" t="s">
        <v>86</v>
      </c>
      <c r="D46" s="87"/>
      <c r="E46" s="30"/>
      <c r="F46" s="30"/>
      <c r="G46" s="108"/>
      <c r="H46" s="87"/>
      <c r="I46" s="30"/>
      <c r="J46" s="30"/>
      <c r="K46" s="108"/>
      <c r="L46" s="87"/>
      <c r="M46" s="30"/>
      <c r="N46" s="30"/>
      <c r="O46" s="108"/>
      <c r="P46" s="291"/>
    </row>
    <row r="47" spans="1:16" s="10" customFormat="1" x14ac:dyDescent="0.25">
      <c r="A47" s="27"/>
      <c r="B47" s="25"/>
      <c r="C47" s="26" t="s">
        <v>406</v>
      </c>
      <c r="D47" s="87"/>
      <c r="E47" s="30"/>
      <c r="F47" s="30"/>
      <c r="G47" s="108"/>
      <c r="H47" s="87">
        <v>6428</v>
      </c>
      <c r="I47" s="30">
        <v>6428</v>
      </c>
      <c r="J47" s="30"/>
      <c r="K47" s="108"/>
      <c r="L47" s="87">
        <v>6426</v>
      </c>
      <c r="M47" s="30">
        <v>6426</v>
      </c>
      <c r="N47" s="30"/>
      <c r="O47" s="108"/>
      <c r="P47" s="291"/>
    </row>
    <row r="48" spans="1:16" s="10" customFormat="1" x14ac:dyDescent="0.25">
      <c r="A48" s="27"/>
      <c r="B48" s="25"/>
      <c r="C48" s="26" t="s">
        <v>658</v>
      </c>
      <c r="D48" s="87"/>
      <c r="E48" s="30"/>
      <c r="F48" s="30"/>
      <c r="G48" s="108"/>
      <c r="H48" s="87">
        <v>56</v>
      </c>
      <c r="I48" s="30">
        <v>56</v>
      </c>
      <c r="J48" s="30"/>
      <c r="K48" s="108"/>
      <c r="L48" s="87">
        <v>56</v>
      </c>
      <c r="M48" s="30">
        <v>56</v>
      </c>
      <c r="N48" s="30"/>
      <c r="O48" s="108"/>
      <c r="P48" s="291"/>
    </row>
    <row r="49" spans="1:16" s="10" customFormat="1" x14ac:dyDescent="0.25">
      <c r="A49" s="27"/>
      <c r="B49" s="25"/>
      <c r="C49" s="38" t="s">
        <v>48</v>
      </c>
      <c r="D49" s="89">
        <v>0</v>
      </c>
      <c r="E49" s="40">
        <v>0</v>
      </c>
      <c r="F49" s="40">
        <v>0</v>
      </c>
      <c r="G49" s="106">
        <v>0</v>
      </c>
      <c r="H49" s="89">
        <f t="shared" ref="H49:K49" si="13">SUM(H47:H48)</f>
        <v>6484</v>
      </c>
      <c r="I49" s="40">
        <f t="shared" si="13"/>
        <v>6484</v>
      </c>
      <c r="J49" s="40">
        <f t="shared" si="13"/>
        <v>0</v>
      </c>
      <c r="K49" s="106">
        <f t="shared" si="13"/>
        <v>0</v>
      </c>
      <c r="L49" s="89">
        <f t="shared" ref="L49:O49" si="14">SUM(L47:L48)</f>
        <v>6482</v>
      </c>
      <c r="M49" s="40">
        <f t="shared" si="14"/>
        <v>6482</v>
      </c>
      <c r="N49" s="40">
        <f t="shared" si="14"/>
        <v>0</v>
      </c>
      <c r="O49" s="106">
        <f t="shared" si="14"/>
        <v>0</v>
      </c>
      <c r="P49" s="291"/>
    </row>
    <row r="50" spans="1:16" s="10" customFormat="1" x14ac:dyDescent="0.25">
      <c r="A50" s="24"/>
      <c r="B50" s="25"/>
      <c r="C50" s="29" t="s">
        <v>30</v>
      </c>
      <c r="D50" s="211">
        <f>D44+D45</f>
        <v>2000</v>
      </c>
      <c r="E50" s="33">
        <f>E44+E45</f>
        <v>2000</v>
      </c>
      <c r="F50" s="33">
        <f>F44+F45</f>
        <v>0</v>
      </c>
      <c r="G50" s="191">
        <f>G44+G45</f>
        <v>0</v>
      </c>
      <c r="H50" s="211">
        <f t="shared" ref="H50:K50" si="15">H44+H49</f>
        <v>8484</v>
      </c>
      <c r="I50" s="33">
        <f t="shared" si="15"/>
        <v>8484</v>
      </c>
      <c r="J50" s="33">
        <f t="shared" si="15"/>
        <v>0</v>
      </c>
      <c r="K50" s="191">
        <f t="shared" si="15"/>
        <v>0</v>
      </c>
      <c r="L50" s="211">
        <f t="shared" ref="L50:O50" si="16">L44+L49</f>
        <v>7733</v>
      </c>
      <c r="M50" s="33">
        <f t="shared" si="16"/>
        <v>7733</v>
      </c>
      <c r="N50" s="33">
        <f t="shared" si="16"/>
        <v>0</v>
      </c>
      <c r="O50" s="191">
        <f t="shared" si="16"/>
        <v>0</v>
      </c>
      <c r="P50" s="291"/>
    </row>
    <row r="51" spans="1:16" s="10" customFormat="1" ht="17.25" customHeight="1" x14ac:dyDescent="0.25">
      <c r="A51" s="24"/>
      <c r="B51" s="25"/>
      <c r="C51" s="26"/>
      <c r="D51" s="24"/>
      <c r="E51" s="31"/>
      <c r="F51" s="31"/>
      <c r="G51" s="32"/>
      <c r="H51" s="24"/>
      <c r="I51" s="31"/>
      <c r="J51" s="31"/>
      <c r="K51" s="32"/>
      <c r="L51" s="24"/>
      <c r="M51" s="31"/>
      <c r="N51" s="31"/>
      <c r="O51" s="32"/>
      <c r="P51" s="291"/>
    </row>
    <row r="52" spans="1:16" s="10" customFormat="1" ht="29.25" customHeight="1" x14ac:dyDescent="0.25">
      <c r="A52" s="27"/>
      <c r="B52" s="28"/>
      <c r="C52" s="29" t="s">
        <v>73</v>
      </c>
      <c r="D52" s="81">
        <f t="shared" ref="D52:K52" si="17">D22+D33+D41+D50</f>
        <v>89500</v>
      </c>
      <c r="E52" s="33">
        <f t="shared" si="17"/>
        <v>89500</v>
      </c>
      <c r="F52" s="33">
        <f t="shared" si="17"/>
        <v>0</v>
      </c>
      <c r="G52" s="101">
        <f t="shared" si="17"/>
        <v>0</v>
      </c>
      <c r="H52" s="81">
        <f t="shared" si="17"/>
        <v>115365</v>
      </c>
      <c r="I52" s="33">
        <f t="shared" si="17"/>
        <v>115365</v>
      </c>
      <c r="J52" s="33">
        <f t="shared" si="17"/>
        <v>0</v>
      </c>
      <c r="K52" s="101">
        <f t="shared" si="17"/>
        <v>0</v>
      </c>
      <c r="L52" s="81">
        <f t="shared" ref="L52:O52" si="18">L22+L33+L41+L50</f>
        <v>110109</v>
      </c>
      <c r="M52" s="33">
        <f t="shared" si="18"/>
        <v>106058</v>
      </c>
      <c r="N52" s="33">
        <f t="shared" si="18"/>
        <v>4051</v>
      </c>
      <c r="O52" s="101">
        <f t="shared" si="18"/>
        <v>0</v>
      </c>
      <c r="P52" s="291"/>
    </row>
    <row r="53" spans="1:16" s="10" customFormat="1" x14ac:dyDescent="0.25">
      <c r="A53" s="24"/>
      <c r="B53" s="25"/>
      <c r="C53" s="26"/>
      <c r="D53" s="24"/>
      <c r="E53" s="31"/>
      <c r="F53" s="31"/>
      <c r="G53" s="32"/>
      <c r="H53" s="24"/>
      <c r="I53" s="31"/>
      <c r="J53" s="31"/>
      <c r="K53" s="32"/>
      <c r="L53" s="24"/>
      <c r="M53" s="31"/>
      <c r="N53" s="31"/>
      <c r="O53" s="32"/>
      <c r="P53" s="291"/>
    </row>
    <row r="54" spans="1:16" s="10" customFormat="1" x14ac:dyDescent="0.25">
      <c r="A54" s="213">
        <v>105</v>
      </c>
      <c r="B54" s="42"/>
      <c r="C54" s="29" t="s">
        <v>75</v>
      </c>
      <c r="D54" s="81"/>
      <c r="E54" s="33"/>
      <c r="F54" s="33"/>
      <c r="G54" s="101"/>
      <c r="H54" s="81"/>
      <c r="I54" s="33"/>
      <c r="J54" s="33"/>
      <c r="K54" s="101"/>
      <c r="L54" s="81"/>
      <c r="M54" s="33"/>
      <c r="N54" s="33"/>
      <c r="O54" s="101"/>
      <c r="P54" s="291"/>
    </row>
    <row r="55" spans="1:16" s="10" customFormat="1" x14ac:dyDescent="0.25">
      <c r="A55" s="27"/>
      <c r="B55" s="25" t="s">
        <v>27</v>
      </c>
      <c r="C55" s="26" t="s">
        <v>180</v>
      </c>
      <c r="D55" s="35"/>
      <c r="E55" s="30"/>
      <c r="F55" s="30"/>
      <c r="G55" s="102"/>
      <c r="H55" s="35"/>
      <c r="I55" s="30"/>
      <c r="J55" s="30"/>
      <c r="K55" s="102"/>
      <c r="L55" s="35"/>
      <c r="M55" s="30"/>
      <c r="N55" s="30"/>
      <c r="O55" s="102"/>
      <c r="P55" s="291"/>
    </row>
    <row r="56" spans="1:16" s="10" customFormat="1" x14ac:dyDescent="0.25">
      <c r="A56" s="27"/>
      <c r="B56" s="25"/>
      <c r="C56" s="26" t="s">
        <v>181</v>
      </c>
      <c r="D56" s="35">
        <v>15000</v>
      </c>
      <c r="E56" s="30">
        <v>15000</v>
      </c>
      <c r="F56" s="30"/>
      <c r="G56" s="102"/>
      <c r="H56" s="35">
        <v>15000</v>
      </c>
      <c r="I56" s="30">
        <v>15000</v>
      </c>
      <c r="J56" s="30"/>
      <c r="K56" s="102"/>
      <c r="L56" s="35">
        <v>11954</v>
      </c>
      <c r="M56" s="30">
        <v>11954</v>
      </c>
      <c r="N56" s="30"/>
      <c r="O56" s="102"/>
      <c r="P56" s="291"/>
    </row>
    <row r="57" spans="1:16" s="10" customFormat="1" x14ac:dyDescent="0.25">
      <c r="A57" s="27"/>
      <c r="B57" s="25"/>
      <c r="C57" s="26" t="s">
        <v>182</v>
      </c>
      <c r="D57" s="35">
        <v>0</v>
      </c>
      <c r="E57" s="30">
        <v>0</v>
      </c>
      <c r="F57" s="30"/>
      <c r="G57" s="102"/>
      <c r="H57" s="35">
        <v>0</v>
      </c>
      <c r="I57" s="30">
        <v>0</v>
      </c>
      <c r="J57" s="30"/>
      <c r="K57" s="102"/>
      <c r="L57" s="35">
        <v>0</v>
      </c>
      <c r="M57" s="30">
        <v>0</v>
      </c>
      <c r="N57" s="30"/>
      <c r="O57" s="102"/>
      <c r="P57" s="291"/>
    </row>
    <row r="58" spans="1:16" s="22" customFormat="1" x14ac:dyDescent="0.25">
      <c r="A58" s="36"/>
      <c r="B58" s="37"/>
      <c r="C58" s="38" t="s">
        <v>48</v>
      </c>
      <c r="D58" s="39">
        <f t="shared" ref="D58:G58" si="19">SUM(D56:D57)</f>
        <v>15000</v>
      </c>
      <c r="E58" s="40">
        <f t="shared" si="19"/>
        <v>15000</v>
      </c>
      <c r="F58" s="40">
        <f t="shared" si="19"/>
        <v>0</v>
      </c>
      <c r="G58" s="103">
        <f t="shared" si="19"/>
        <v>0</v>
      </c>
      <c r="H58" s="39">
        <f t="shared" ref="H58:K58" si="20">SUM(H56:H57)</f>
        <v>15000</v>
      </c>
      <c r="I58" s="40">
        <f t="shared" si="20"/>
        <v>15000</v>
      </c>
      <c r="J58" s="40">
        <f t="shared" si="20"/>
        <v>0</v>
      </c>
      <c r="K58" s="103">
        <f t="shared" si="20"/>
        <v>0</v>
      </c>
      <c r="L58" s="39">
        <f t="shared" ref="L58:O58" si="21">SUM(L56:L57)</f>
        <v>11954</v>
      </c>
      <c r="M58" s="40">
        <f t="shared" si="21"/>
        <v>11954</v>
      </c>
      <c r="N58" s="40">
        <f t="shared" si="21"/>
        <v>0</v>
      </c>
      <c r="O58" s="103">
        <f t="shared" si="21"/>
        <v>0</v>
      </c>
      <c r="P58" s="293"/>
    </row>
    <row r="59" spans="1:16" s="10" customFormat="1" x14ac:dyDescent="0.25">
      <c r="A59" s="27"/>
      <c r="B59" s="25" t="s">
        <v>104</v>
      </c>
      <c r="C59" s="26" t="s">
        <v>59</v>
      </c>
      <c r="D59" s="35"/>
      <c r="E59" s="30"/>
      <c r="F59" s="30"/>
      <c r="G59" s="102"/>
      <c r="H59" s="35"/>
      <c r="I59" s="30"/>
      <c r="J59" s="30"/>
      <c r="K59" s="102"/>
      <c r="L59" s="35"/>
      <c r="M59" s="30"/>
      <c r="N59" s="30"/>
      <c r="O59" s="102"/>
      <c r="P59" s="291"/>
    </row>
    <row r="60" spans="1:16" s="10" customFormat="1" x14ac:dyDescent="0.25">
      <c r="A60" s="27"/>
      <c r="B60" s="25"/>
      <c r="C60" s="26" t="s">
        <v>86</v>
      </c>
      <c r="D60" s="35"/>
      <c r="E60" s="30"/>
      <c r="F60" s="30"/>
      <c r="G60" s="102"/>
      <c r="H60" s="35"/>
      <c r="I60" s="30"/>
      <c r="J60" s="30"/>
      <c r="K60" s="102"/>
      <c r="L60" s="35"/>
      <c r="M60" s="30"/>
      <c r="N60" s="30"/>
      <c r="O60" s="102"/>
      <c r="P60" s="291"/>
    </row>
    <row r="61" spans="1:16" s="10" customFormat="1" x14ac:dyDescent="0.25">
      <c r="A61" s="27"/>
      <c r="B61" s="25"/>
      <c r="C61" s="26" t="s">
        <v>406</v>
      </c>
      <c r="D61" s="35">
        <v>7601</v>
      </c>
      <c r="E61" s="30">
        <v>7601</v>
      </c>
      <c r="F61" s="30"/>
      <c r="G61" s="102"/>
      <c r="H61" s="35">
        <v>7601</v>
      </c>
      <c r="I61" s="30">
        <v>7601</v>
      </c>
      <c r="J61" s="30"/>
      <c r="K61" s="102"/>
      <c r="L61" s="35">
        <v>6342</v>
      </c>
      <c r="M61" s="30">
        <v>6342</v>
      </c>
      <c r="N61" s="30"/>
      <c r="O61" s="102"/>
      <c r="P61" s="291"/>
    </row>
    <row r="62" spans="1:16" s="10" customFormat="1" x14ac:dyDescent="0.25">
      <c r="A62" s="27"/>
      <c r="B62" s="25"/>
      <c r="C62" s="26" t="s">
        <v>790</v>
      </c>
      <c r="D62" s="87"/>
      <c r="E62" s="30"/>
      <c r="F62" s="30"/>
      <c r="G62" s="108"/>
      <c r="H62" s="87"/>
      <c r="I62" s="30"/>
      <c r="J62" s="30"/>
      <c r="K62" s="108"/>
      <c r="L62" s="87">
        <v>250</v>
      </c>
      <c r="M62" s="30">
        <v>250</v>
      </c>
      <c r="N62" s="30"/>
      <c r="O62" s="108"/>
      <c r="P62" s="291"/>
    </row>
    <row r="63" spans="1:16" s="22" customFormat="1" x14ac:dyDescent="0.25">
      <c r="A63" s="36"/>
      <c r="B63" s="37"/>
      <c r="C63" s="38" t="s">
        <v>48</v>
      </c>
      <c r="D63" s="89">
        <f t="shared" ref="D63:K63" si="22">SUM(D61:D61)</f>
        <v>7601</v>
      </c>
      <c r="E63" s="40">
        <f t="shared" si="22"/>
        <v>7601</v>
      </c>
      <c r="F63" s="40">
        <f t="shared" si="22"/>
        <v>0</v>
      </c>
      <c r="G63" s="106">
        <f t="shared" si="22"/>
        <v>0</v>
      </c>
      <c r="H63" s="89">
        <f t="shared" si="22"/>
        <v>7601</v>
      </c>
      <c r="I63" s="40">
        <f t="shared" si="22"/>
        <v>7601</v>
      </c>
      <c r="J63" s="40">
        <f t="shared" si="22"/>
        <v>0</v>
      </c>
      <c r="K63" s="106">
        <f t="shared" si="22"/>
        <v>0</v>
      </c>
      <c r="L63" s="89">
        <f>SUM(L61:L62)</f>
        <v>6592</v>
      </c>
      <c r="M63" s="40">
        <f>SUM(M61:M62)</f>
        <v>6592</v>
      </c>
      <c r="N63" s="40">
        <f>SUM(N61:N62)</f>
        <v>0</v>
      </c>
      <c r="O63" s="106">
        <f>SUM(O61:O62)</f>
        <v>0</v>
      </c>
      <c r="P63" s="293"/>
    </row>
    <row r="64" spans="1:16" s="10" customFormat="1" x14ac:dyDescent="0.25">
      <c r="A64" s="27"/>
      <c r="B64" s="25"/>
      <c r="C64" s="29" t="s">
        <v>21</v>
      </c>
      <c r="D64" s="211">
        <f t="shared" ref="D64:K64" si="23">D58+D63</f>
        <v>22601</v>
      </c>
      <c r="E64" s="33">
        <f t="shared" si="23"/>
        <v>22601</v>
      </c>
      <c r="F64" s="33">
        <f t="shared" si="23"/>
        <v>0</v>
      </c>
      <c r="G64" s="214">
        <f t="shared" si="23"/>
        <v>0</v>
      </c>
      <c r="H64" s="211">
        <f t="shared" si="23"/>
        <v>22601</v>
      </c>
      <c r="I64" s="33">
        <f t="shared" si="23"/>
        <v>22601</v>
      </c>
      <c r="J64" s="33">
        <f t="shared" si="23"/>
        <v>0</v>
      </c>
      <c r="K64" s="214">
        <f t="shared" si="23"/>
        <v>0</v>
      </c>
      <c r="L64" s="211">
        <f t="shared" ref="L64:O64" si="24">L58+L63</f>
        <v>18546</v>
      </c>
      <c r="M64" s="33">
        <f t="shared" si="24"/>
        <v>18546</v>
      </c>
      <c r="N64" s="33">
        <f t="shared" si="24"/>
        <v>0</v>
      </c>
      <c r="O64" s="214">
        <f t="shared" si="24"/>
        <v>0</v>
      </c>
      <c r="P64" s="291"/>
    </row>
    <row r="65" spans="1:16" s="10" customFormat="1" x14ac:dyDescent="0.25">
      <c r="A65" s="24"/>
      <c r="B65" s="25"/>
      <c r="C65" s="26"/>
      <c r="D65" s="24"/>
      <c r="E65" s="31"/>
      <c r="F65" s="31"/>
      <c r="G65" s="32"/>
      <c r="H65" s="24"/>
      <c r="I65" s="31"/>
      <c r="J65" s="31"/>
      <c r="K65" s="32"/>
      <c r="L65" s="24"/>
      <c r="M65" s="31"/>
      <c r="N65" s="31"/>
      <c r="O65" s="32"/>
      <c r="P65" s="291"/>
    </row>
    <row r="66" spans="1:16" s="21" customFormat="1" x14ac:dyDescent="0.25">
      <c r="A66" s="27">
        <v>106</v>
      </c>
      <c r="B66" s="28"/>
      <c r="C66" s="63" t="s">
        <v>54</v>
      </c>
      <c r="D66" s="215"/>
      <c r="E66" s="216"/>
      <c r="F66" s="216"/>
      <c r="G66" s="217"/>
      <c r="H66" s="215"/>
      <c r="I66" s="216"/>
      <c r="J66" s="216"/>
      <c r="K66" s="217"/>
      <c r="L66" s="215"/>
      <c r="M66" s="216"/>
      <c r="N66" s="216"/>
      <c r="O66" s="217"/>
      <c r="P66" s="292"/>
    </row>
    <row r="67" spans="1:16" s="10" customFormat="1" x14ac:dyDescent="0.25">
      <c r="A67" s="24"/>
      <c r="B67" s="25" t="s">
        <v>27</v>
      </c>
      <c r="C67" s="26" t="s">
        <v>180</v>
      </c>
      <c r="D67" s="82"/>
      <c r="E67" s="54"/>
      <c r="F67" s="54"/>
      <c r="G67" s="109"/>
      <c r="H67" s="82"/>
      <c r="I67" s="54"/>
      <c r="J67" s="54"/>
      <c r="K67" s="109"/>
      <c r="L67" s="82"/>
      <c r="M67" s="54"/>
      <c r="N67" s="54"/>
      <c r="O67" s="109"/>
      <c r="P67" s="291"/>
    </row>
    <row r="68" spans="1:16" s="10" customFormat="1" ht="30" x14ac:dyDescent="0.25">
      <c r="A68" s="24"/>
      <c r="B68" s="25"/>
      <c r="C68" s="45" t="s">
        <v>183</v>
      </c>
      <c r="D68" s="82">
        <v>5000</v>
      </c>
      <c r="E68" s="54">
        <v>5000</v>
      </c>
      <c r="F68" s="54"/>
      <c r="G68" s="109"/>
      <c r="H68" s="82">
        <v>5000</v>
      </c>
      <c r="I68" s="54">
        <v>5000</v>
      </c>
      <c r="J68" s="54"/>
      <c r="K68" s="109"/>
      <c r="L68" s="82">
        <v>5143</v>
      </c>
      <c r="M68" s="54">
        <v>5143</v>
      </c>
      <c r="N68" s="54"/>
      <c r="O68" s="109"/>
      <c r="P68" s="291"/>
    </row>
    <row r="69" spans="1:16" s="10" customFormat="1" ht="30" x14ac:dyDescent="0.25">
      <c r="A69" s="24"/>
      <c r="B69" s="25"/>
      <c r="C69" s="45" t="s">
        <v>184</v>
      </c>
      <c r="D69" s="82">
        <v>8000</v>
      </c>
      <c r="E69" s="54">
        <v>8000</v>
      </c>
      <c r="F69" s="54"/>
      <c r="G69" s="109"/>
      <c r="H69" s="82">
        <v>9000</v>
      </c>
      <c r="I69" s="54">
        <v>9000</v>
      </c>
      <c r="J69" s="54"/>
      <c r="K69" s="109"/>
      <c r="L69" s="82">
        <v>8773</v>
      </c>
      <c r="M69" s="54">
        <v>8773</v>
      </c>
      <c r="N69" s="54"/>
      <c r="O69" s="109"/>
      <c r="P69" s="291"/>
    </row>
    <row r="70" spans="1:16" s="10" customFormat="1" x14ac:dyDescent="0.25">
      <c r="A70" s="24"/>
      <c r="B70" s="25"/>
      <c r="C70" s="45" t="s">
        <v>185</v>
      </c>
      <c r="D70" s="82">
        <v>2000</v>
      </c>
      <c r="E70" s="54">
        <v>2000</v>
      </c>
      <c r="F70" s="54"/>
      <c r="G70" s="109"/>
      <c r="H70" s="82">
        <v>2000</v>
      </c>
      <c r="I70" s="54">
        <v>2000</v>
      </c>
      <c r="J70" s="54"/>
      <c r="K70" s="109"/>
      <c r="L70" s="82">
        <v>941</v>
      </c>
      <c r="M70" s="54">
        <v>941</v>
      </c>
      <c r="N70" s="54"/>
      <c r="O70" s="109"/>
      <c r="P70" s="291"/>
    </row>
    <row r="71" spans="1:16" s="22" customFormat="1" x14ac:dyDescent="0.25">
      <c r="A71" s="24"/>
      <c r="B71" s="37"/>
      <c r="C71" s="45" t="s">
        <v>186</v>
      </c>
      <c r="D71" s="82"/>
      <c r="E71" s="54"/>
      <c r="F71" s="54"/>
      <c r="G71" s="109"/>
      <c r="H71" s="82"/>
      <c r="I71" s="54"/>
      <c r="J71" s="54"/>
      <c r="K71" s="109"/>
      <c r="L71" s="82"/>
      <c r="M71" s="54"/>
      <c r="N71" s="54"/>
      <c r="O71" s="109"/>
      <c r="P71" s="293"/>
    </row>
    <row r="72" spans="1:16" s="22" customFormat="1" x14ac:dyDescent="0.25">
      <c r="A72" s="24"/>
      <c r="B72" s="37"/>
      <c r="C72" s="218" t="s">
        <v>187</v>
      </c>
      <c r="D72" s="82">
        <v>15850</v>
      </c>
      <c r="E72" s="54">
        <v>15850</v>
      </c>
      <c r="F72" s="54"/>
      <c r="G72" s="109"/>
      <c r="H72" s="82">
        <v>20850</v>
      </c>
      <c r="I72" s="54">
        <v>20850</v>
      </c>
      <c r="J72" s="54"/>
      <c r="K72" s="109"/>
      <c r="L72" s="82">
        <v>15345</v>
      </c>
      <c r="M72" s="54">
        <v>15345</v>
      </c>
      <c r="N72" s="54"/>
      <c r="O72" s="109"/>
      <c r="P72" s="291"/>
    </row>
    <row r="73" spans="1:16" s="22" customFormat="1" ht="30" x14ac:dyDescent="0.25">
      <c r="A73" s="24"/>
      <c r="B73" s="37"/>
      <c r="C73" s="218" t="s">
        <v>188</v>
      </c>
      <c r="D73" s="82">
        <v>9575</v>
      </c>
      <c r="E73" s="54">
        <v>9575</v>
      </c>
      <c r="F73" s="54"/>
      <c r="G73" s="109"/>
      <c r="H73" s="82">
        <v>9575</v>
      </c>
      <c r="I73" s="54">
        <v>9575</v>
      </c>
      <c r="J73" s="54"/>
      <c r="K73" s="109"/>
      <c r="L73" s="82">
        <v>3876</v>
      </c>
      <c r="M73" s="54">
        <v>3876</v>
      </c>
      <c r="N73" s="54"/>
      <c r="O73" s="109"/>
      <c r="P73" s="291"/>
    </row>
    <row r="74" spans="1:16" s="22" customFormat="1" x14ac:dyDescent="0.25">
      <c r="A74" s="24"/>
      <c r="B74" s="37"/>
      <c r="C74" s="218" t="s">
        <v>189</v>
      </c>
      <c r="D74" s="82">
        <v>5000</v>
      </c>
      <c r="E74" s="54">
        <v>5000</v>
      </c>
      <c r="F74" s="54"/>
      <c r="G74" s="109"/>
      <c r="H74" s="82">
        <v>7553</v>
      </c>
      <c r="I74" s="54">
        <v>7553</v>
      </c>
      <c r="J74" s="54"/>
      <c r="K74" s="109"/>
      <c r="L74" s="82">
        <v>6448</v>
      </c>
      <c r="M74" s="54">
        <v>6448</v>
      </c>
      <c r="N74" s="54"/>
      <c r="O74" s="109"/>
      <c r="P74" s="291"/>
    </row>
    <row r="75" spans="1:16" s="22" customFormat="1" x14ac:dyDescent="0.25">
      <c r="A75" s="24"/>
      <c r="B75" s="37"/>
      <c r="C75" s="218" t="s">
        <v>190</v>
      </c>
      <c r="D75" s="82">
        <v>3000</v>
      </c>
      <c r="E75" s="54">
        <v>3000</v>
      </c>
      <c r="F75" s="54"/>
      <c r="G75" s="109"/>
      <c r="H75" s="82">
        <v>3000</v>
      </c>
      <c r="I75" s="54">
        <v>3000</v>
      </c>
      <c r="J75" s="54"/>
      <c r="K75" s="109"/>
      <c r="L75" s="82">
        <v>3882</v>
      </c>
      <c r="M75" s="54">
        <v>3882</v>
      </c>
      <c r="N75" s="54"/>
      <c r="O75" s="109"/>
      <c r="P75" s="291"/>
    </row>
    <row r="76" spans="1:16" s="22" customFormat="1" x14ac:dyDescent="0.25">
      <c r="A76" s="24"/>
      <c r="B76" s="37"/>
      <c r="C76" s="218" t="s">
        <v>191</v>
      </c>
      <c r="D76" s="82"/>
      <c r="E76" s="54"/>
      <c r="F76" s="54"/>
      <c r="G76" s="109"/>
      <c r="H76" s="82"/>
      <c r="I76" s="54"/>
      <c r="J76" s="54"/>
      <c r="K76" s="109"/>
      <c r="L76" s="82"/>
      <c r="M76" s="54"/>
      <c r="N76" s="54"/>
      <c r="O76" s="109"/>
      <c r="P76" s="293"/>
    </row>
    <row r="77" spans="1:16" s="22" customFormat="1" x14ac:dyDescent="0.25">
      <c r="A77" s="24"/>
      <c r="B77" s="37"/>
      <c r="C77" s="218" t="s">
        <v>192</v>
      </c>
      <c r="D77" s="82">
        <v>8000</v>
      </c>
      <c r="E77" s="54"/>
      <c r="F77" s="54">
        <v>8000</v>
      </c>
      <c r="G77" s="109"/>
      <c r="H77" s="82">
        <v>10000</v>
      </c>
      <c r="I77" s="54"/>
      <c r="J77" s="54">
        <v>10000</v>
      </c>
      <c r="K77" s="109"/>
      <c r="L77" s="82">
        <v>9999</v>
      </c>
      <c r="M77" s="54"/>
      <c r="N77" s="54">
        <v>9999</v>
      </c>
      <c r="O77" s="109"/>
      <c r="P77" s="291"/>
    </row>
    <row r="78" spans="1:16" s="22" customFormat="1" x14ac:dyDescent="0.25">
      <c r="A78" s="24"/>
      <c r="B78" s="37"/>
      <c r="C78" s="218" t="s">
        <v>193</v>
      </c>
      <c r="D78" s="82">
        <v>150</v>
      </c>
      <c r="E78" s="54"/>
      <c r="F78" s="54">
        <v>150</v>
      </c>
      <c r="G78" s="109"/>
      <c r="H78" s="82">
        <v>150</v>
      </c>
      <c r="I78" s="54"/>
      <c r="J78" s="54">
        <v>150</v>
      </c>
      <c r="K78" s="109"/>
      <c r="L78" s="82">
        <v>20</v>
      </c>
      <c r="M78" s="54"/>
      <c r="N78" s="54">
        <v>20</v>
      </c>
      <c r="O78" s="109"/>
      <c r="P78" s="291"/>
    </row>
    <row r="79" spans="1:16" s="22" customFormat="1" x14ac:dyDescent="0.25">
      <c r="A79" s="24"/>
      <c r="B79" s="37"/>
      <c r="C79" s="218" t="s">
        <v>194</v>
      </c>
      <c r="D79" s="88">
        <v>1524</v>
      </c>
      <c r="E79" s="54">
        <v>1524</v>
      </c>
      <c r="F79" s="54"/>
      <c r="G79" s="110"/>
      <c r="H79" s="88">
        <v>7620</v>
      </c>
      <c r="I79" s="54">
        <v>7620</v>
      </c>
      <c r="J79" s="54"/>
      <c r="K79" s="110"/>
      <c r="L79" s="88">
        <v>5080</v>
      </c>
      <c r="M79" s="54">
        <v>5080</v>
      </c>
      <c r="N79" s="54"/>
      <c r="O79" s="110"/>
      <c r="P79" s="291"/>
    </row>
    <row r="80" spans="1:16" s="22" customFormat="1" x14ac:dyDescent="0.25">
      <c r="A80" s="24"/>
      <c r="B80" s="37"/>
      <c r="C80" s="218" t="s">
        <v>195</v>
      </c>
      <c r="D80" s="88">
        <v>10000</v>
      </c>
      <c r="E80" s="54">
        <v>10000</v>
      </c>
      <c r="F80" s="54"/>
      <c r="G80" s="110"/>
      <c r="H80" s="88">
        <v>24750</v>
      </c>
      <c r="I80" s="54">
        <v>24750</v>
      </c>
      <c r="J80" s="54"/>
      <c r="K80" s="110"/>
      <c r="L80" s="88">
        <v>24758</v>
      </c>
      <c r="M80" s="54">
        <v>24758</v>
      </c>
      <c r="N80" s="54"/>
      <c r="O80" s="110"/>
      <c r="P80" s="291"/>
    </row>
    <row r="81" spans="1:16" s="22" customFormat="1" x14ac:dyDescent="0.25">
      <c r="A81" s="24"/>
      <c r="B81" s="37"/>
      <c r="C81" s="218" t="s">
        <v>501</v>
      </c>
      <c r="D81" s="88"/>
      <c r="E81" s="54"/>
      <c r="F81" s="54"/>
      <c r="G81" s="110"/>
      <c r="H81" s="88">
        <v>210</v>
      </c>
      <c r="I81" s="54">
        <v>210</v>
      </c>
      <c r="J81" s="54"/>
      <c r="K81" s="110"/>
      <c r="L81" s="88">
        <v>0</v>
      </c>
      <c r="M81" s="54">
        <v>0</v>
      </c>
      <c r="N81" s="54"/>
      <c r="O81" s="110"/>
      <c r="P81" s="293"/>
    </row>
    <row r="82" spans="1:16" s="22" customFormat="1" x14ac:dyDescent="0.25">
      <c r="A82" s="24"/>
      <c r="B82" s="37"/>
      <c r="C82" s="218" t="s">
        <v>659</v>
      </c>
      <c r="D82" s="88"/>
      <c r="E82" s="54"/>
      <c r="F82" s="54"/>
      <c r="G82" s="110"/>
      <c r="H82" s="88">
        <v>3000</v>
      </c>
      <c r="I82" s="54">
        <v>3000</v>
      </c>
      <c r="J82" s="54"/>
      <c r="K82" s="110"/>
      <c r="L82" s="88">
        <v>2732</v>
      </c>
      <c r="M82" s="54">
        <v>2732</v>
      </c>
      <c r="N82" s="54"/>
      <c r="O82" s="110"/>
      <c r="P82" s="291"/>
    </row>
    <row r="83" spans="1:16" s="22" customFormat="1" x14ac:dyDescent="0.25">
      <c r="A83" s="24"/>
      <c r="B83" s="37"/>
      <c r="C83" s="218" t="s">
        <v>684</v>
      </c>
      <c r="D83" s="88"/>
      <c r="E83" s="54"/>
      <c r="F83" s="54"/>
      <c r="G83" s="110"/>
      <c r="H83" s="88"/>
      <c r="I83" s="54"/>
      <c r="J83" s="54"/>
      <c r="K83" s="110"/>
      <c r="L83" s="88">
        <v>4131</v>
      </c>
      <c r="M83" s="54">
        <v>4131</v>
      </c>
      <c r="N83" s="54"/>
      <c r="O83" s="110"/>
      <c r="P83" s="291"/>
    </row>
    <row r="84" spans="1:16" s="10" customFormat="1" x14ac:dyDescent="0.25">
      <c r="A84" s="24"/>
      <c r="B84" s="25"/>
      <c r="C84" s="65" t="s">
        <v>60</v>
      </c>
      <c r="D84" s="99">
        <f>SUM(D68:D80)</f>
        <v>68099</v>
      </c>
      <c r="E84" s="73">
        <f>SUM(E68:E80)</f>
        <v>59949</v>
      </c>
      <c r="F84" s="73">
        <f>SUM(F68:F80)</f>
        <v>8150</v>
      </c>
      <c r="G84" s="120">
        <f>SUM(G68:G80)</f>
        <v>0</v>
      </c>
      <c r="H84" s="99">
        <f>SUM(H68:H82)</f>
        <v>102708</v>
      </c>
      <c r="I84" s="73">
        <f>SUM(I68:I82)</f>
        <v>92558</v>
      </c>
      <c r="J84" s="73">
        <f>SUM(J68:J82)</f>
        <v>10150</v>
      </c>
      <c r="K84" s="120">
        <f>SUM(K68:K82)</f>
        <v>0</v>
      </c>
      <c r="L84" s="99">
        <f>SUM(L68:L83)</f>
        <v>91128</v>
      </c>
      <c r="M84" s="73">
        <f>SUM(M68:M83)</f>
        <v>81109</v>
      </c>
      <c r="N84" s="73">
        <f>SUM(N68:N83)</f>
        <v>10019</v>
      </c>
      <c r="O84" s="120">
        <f>SUM(O68:O83)</f>
        <v>0</v>
      </c>
      <c r="P84" s="291"/>
    </row>
    <row r="85" spans="1:16" s="10" customFormat="1" x14ac:dyDescent="0.25">
      <c r="A85" s="24"/>
      <c r="B85" s="25"/>
      <c r="C85" s="45"/>
      <c r="D85" s="93"/>
      <c r="E85" s="70"/>
      <c r="F85" s="70"/>
      <c r="G85" s="119"/>
      <c r="H85" s="93"/>
      <c r="I85" s="70"/>
      <c r="J85" s="70"/>
      <c r="K85" s="119"/>
      <c r="L85" s="93"/>
      <c r="M85" s="70"/>
      <c r="N85" s="70"/>
      <c r="O85" s="119"/>
      <c r="P85" s="291"/>
    </row>
    <row r="86" spans="1:16" s="10" customFormat="1" x14ac:dyDescent="0.25">
      <c r="A86" s="24"/>
      <c r="B86" s="25" t="s">
        <v>33</v>
      </c>
      <c r="C86" s="45" t="s">
        <v>92</v>
      </c>
      <c r="D86" s="93"/>
      <c r="E86" s="70"/>
      <c r="F86" s="70"/>
      <c r="G86" s="119"/>
      <c r="H86" s="93"/>
      <c r="I86" s="70"/>
      <c r="J86" s="70"/>
      <c r="K86" s="119"/>
      <c r="L86" s="93"/>
      <c r="M86" s="70"/>
      <c r="N86" s="70"/>
      <c r="O86" s="119"/>
      <c r="P86" s="291"/>
    </row>
    <row r="87" spans="1:16" s="10" customFormat="1" x14ac:dyDescent="0.25">
      <c r="A87" s="24"/>
      <c r="B87" s="25"/>
      <c r="C87" s="45" t="s">
        <v>99</v>
      </c>
      <c r="D87" s="82"/>
      <c r="E87" s="54"/>
      <c r="F87" s="54"/>
      <c r="G87" s="109"/>
      <c r="H87" s="82"/>
      <c r="I87" s="54"/>
      <c r="J87" s="54"/>
      <c r="K87" s="109"/>
      <c r="L87" s="82"/>
      <c r="M87" s="54"/>
      <c r="N87" s="54"/>
      <c r="O87" s="109"/>
      <c r="P87" s="291"/>
    </row>
    <row r="88" spans="1:16" s="10" customFormat="1" x14ac:dyDescent="0.25">
      <c r="A88" s="24"/>
      <c r="B88" s="25"/>
      <c r="C88" s="45" t="s">
        <v>110</v>
      </c>
      <c r="D88" s="82">
        <v>70000</v>
      </c>
      <c r="E88" s="54">
        <v>70000</v>
      </c>
      <c r="F88" s="54"/>
      <c r="G88" s="109"/>
      <c r="H88" s="82">
        <v>70000</v>
      </c>
      <c r="I88" s="54">
        <v>70000</v>
      </c>
      <c r="J88" s="54"/>
      <c r="K88" s="109"/>
      <c r="L88" s="82">
        <v>68441</v>
      </c>
      <c r="M88" s="54">
        <v>68441</v>
      </c>
      <c r="N88" s="54"/>
      <c r="O88" s="109"/>
      <c r="P88" s="291"/>
    </row>
    <row r="89" spans="1:16" s="10" customFormat="1" x14ac:dyDescent="0.25">
      <c r="A89" s="24"/>
      <c r="B89" s="25"/>
      <c r="C89" s="45" t="s">
        <v>108</v>
      </c>
      <c r="D89" s="82">
        <v>133000</v>
      </c>
      <c r="E89" s="54">
        <v>133000</v>
      </c>
      <c r="F89" s="54"/>
      <c r="G89" s="109"/>
      <c r="H89" s="82">
        <v>133000</v>
      </c>
      <c r="I89" s="54">
        <v>133000</v>
      </c>
      <c r="J89" s="54"/>
      <c r="K89" s="109"/>
      <c r="L89" s="82">
        <v>127410</v>
      </c>
      <c r="M89" s="54">
        <v>127410</v>
      </c>
      <c r="N89" s="54"/>
      <c r="O89" s="109"/>
      <c r="P89" s="291"/>
    </row>
    <row r="90" spans="1:16" s="10" customFormat="1" x14ac:dyDescent="0.25">
      <c r="A90" s="36"/>
      <c r="B90" s="25"/>
      <c r="C90" s="45" t="s">
        <v>109</v>
      </c>
      <c r="D90" s="82">
        <v>15000</v>
      </c>
      <c r="E90" s="54">
        <v>15000</v>
      </c>
      <c r="F90" s="54"/>
      <c r="G90" s="109"/>
      <c r="H90" s="82">
        <v>15000</v>
      </c>
      <c r="I90" s="54">
        <v>15000</v>
      </c>
      <c r="J90" s="54"/>
      <c r="K90" s="109"/>
      <c r="L90" s="82">
        <v>14086</v>
      </c>
      <c r="M90" s="54">
        <v>14086</v>
      </c>
      <c r="N90" s="54"/>
      <c r="O90" s="109"/>
      <c r="P90" s="291"/>
    </row>
    <row r="91" spans="1:16" s="22" customFormat="1" x14ac:dyDescent="0.25">
      <c r="A91" s="24"/>
      <c r="B91" s="37"/>
      <c r="C91" s="45" t="s">
        <v>111</v>
      </c>
      <c r="D91" s="82">
        <v>500000</v>
      </c>
      <c r="E91" s="54">
        <v>500000</v>
      </c>
      <c r="F91" s="54"/>
      <c r="G91" s="109"/>
      <c r="H91" s="82">
        <v>514000</v>
      </c>
      <c r="I91" s="54">
        <v>514000</v>
      </c>
      <c r="J91" s="54"/>
      <c r="K91" s="109"/>
      <c r="L91" s="82">
        <v>514097</v>
      </c>
      <c r="M91" s="54">
        <v>514097</v>
      </c>
      <c r="N91" s="54"/>
      <c r="O91" s="109"/>
      <c r="P91" s="291"/>
    </row>
    <row r="92" spans="1:16" s="22" customFormat="1" x14ac:dyDescent="0.25">
      <c r="A92" s="24"/>
      <c r="B92" s="37"/>
      <c r="C92" s="45" t="s">
        <v>158</v>
      </c>
      <c r="D92" s="82">
        <v>23000</v>
      </c>
      <c r="E92" s="54">
        <v>23000</v>
      </c>
      <c r="F92" s="54"/>
      <c r="G92" s="109"/>
      <c r="H92" s="82">
        <v>0</v>
      </c>
      <c r="I92" s="54">
        <v>0</v>
      </c>
      <c r="J92" s="54"/>
      <c r="K92" s="109"/>
      <c r="L92" s="82">
        <v>0</v>
      </c>
      <c r="M92" s="54">
        <v>0</v>
      </c>
      <c r="N92" s="54"/>
      <c r="O92" s="109"/>
      <c r="P92" s="293"/>
    </row>
    <row r="93" spans="1:16" s="10" customFormat="1" x14ac:dyDescent="0.25">
      <c r="A93" s="24"/>
      <c r="B93" s="25"/>
      <c r="C93" s="64" t="s">
        <v>48</v>
      </c>
      <c r="D93" s="99">
        <f t="shared" ref="D93:K93" si="25">SUM(D88:D92)</f>
        <v>741000</v>
      </c>
      <c r="E93" s="73">
        <f t="shared" si="25"/>
        <v>741000</v>
      </c>
      <c r="F93" s="73">
        <f t="shared" si="25"/>
        <v>0</v>
      </c>
      <c r="G93" s="118">
        <f t="shared" si="25"/>
        <v>0</v>
      </c>
      <c r="H93" s="99">
        <f t="shared" si="25"/>
        <v>732000</v>
      </c>
      <c r="I93" s="73">
        <f t="shared" si="25"/>
        <v>732000</v>
      </c>
      <c r="J93" s="73">
        <f t="shared" si="25"/>
        <v>0</v>
      </c>
      <c r="K93" s="118">
        <f t="shared" si="25"/>
        <v>0</v>
      </c>
      <c r="L93" s="99">
        <f t="shared" ref="L93:O93" si="26">SUM(L88:L92)</f>
        <v>724034</v>
      </c>
      <c r="M93" s="73">
        <f t="shared" si="26"/>
        <v>724034</v>
      </c>
      <c r="N93" s="73">
        <f t="shared" si="26"/>
        <v>0</v>
      </c>
      <c r="O93" s="118">
        <f t="shared" si="26"/>
        <v>0</v>
      </c>
      <c r="P93" s="291"/>
    </row>
    <row r="94" spans="1:16" s="10" customFormat="1" x14ac:dyDescent="0.25">
      <c r="A94" s="24"/>
      <c r="B94" s="25"/>
      <c r="C94" s="45" t="s">
        <v>100</v>
      </c>
      <c r="D94" s="82"/>
      <c r="E94" s="54"/>
      <c r="F94" s="54"/>
      <c r="G94" s="109"/>
      <c r="H94" s="82"/>
      <c r="I94" s="54"/>
      <c r="J94" s="54"/>
      <c r="K94" s="109"/>
      <c r="L94" s="82"/>
      <c r="M94" s="54"/>
      <c r="N94" s="54"/>
      <c r="O94" s="109"/>
      <c r="P94" s="291"/>
    </row>
    <row r="95" spans="1:16" s="10" customFormat="1" x14ac:dyDescent="0.25">
      <c r="A95" s="36"/>
      <c r="B95" s="25"/>
      <c r="C95" s="45" t="s">
        <v>112</v>
      </c>
      <c r="D95" s="82">
        <v>50000</v>
      </c>
      <c r="E95" s="54">
        <v>50000</v>
      </c>
      <c r="F95" s="54"/>
      <c r="G95" s="109"/>
      <c r="H95" s="82">
        <v>50000</v>
      </c>
      <c r="I95" s="54">
        <v>50000</v>
      </c>
      <c r="J95" s="54"/>
      <c r="K95" s="109"/>
      <c r="L95" s="82">
        <v>56733</v>
      </c>
      <c r="M95" s="54">
        <v>56733</v>
      </c>
      <c r="N95" s="54"/>
      <c r="O95" s="109"/>
      <c r="P95" s="291"/>
    </row>
    <row r="96" spans="1:16" s="10" customFormat="1" x14ac:dyDescent="0.25">
      <c r="A96" s="24"/>
      <c r="B96" s="25"/>
      <c r="C96" s="64" t="s">
        <v>48</v>
      </c>
      <c r="D96" s="92">
        <f t="shared" ref="D96:K96" si="27">SUM(D95:D95)</f>
        <v>50000</v>
      </c>
      <c r="E96" s="73">
        <f t="shared" si="27"/>
        <v>50000</v>
      </c>
      <c r="F96" s="73">
        <f t="shared" si="27"/>
        <v>0</v>
      </c>
      <c r="G96" s="120">
        <f t="shared" si="27"/>
        <v>0</v>
      </c>
      <c r="H96" s="92">
        <f t="shared" si="27"/>
        <v>50000</v>
      </c>
      <c r="I96" s="73">
        <f t="shared" si="27"/>
        <v>50000</v>
      </c>
      <c r="J96" s="73">
        <f t="shared" si="27"/>
        <v>0</v>
      </c>
      <c r="K96" s="120">
        <f t="shared" si="27"/>
        <v>0</v>
      </c>
      <c r="L96" s="92">
        <f t="shared" ref="L96:O96" si="28">SUM(L95:L95)</f>
        <v>56733</v>
      </c>
      <c r="M96" s="73">
        <f t="shared" si="28"/>
        <v>56733</v>
      </c>
      <c r="N96" s="73">
        <f t="shared" si="28"/>
        <v>0</v>
      </c>
      <c r="O96" s="120">
        <f t="shared" si="28"/>
        <v>0</v>
      </c>
      <c r="P96" s="291"/>
    </row>
    <row r="97" spans="1:16" s="22" customFormat="1" x14ac:dyDescent="0.25">
      <c r="A97" s="36"/>
      <c r="B97" s="37"/>
      <c r="C97" s="45" t="s">
        <v>101</v>
      </c>
      <c r="D97" s="82"/>
      <c r="E97" s="54"/>
      <c r="F97" s="54"/>
      <c r="G97" s="109"/>
      <c r="H97" s="82"/>
      <c r="I97" s="54"/>
      <c r="J97" s="54"/>
      <c r="K97" s="109"/>
      <c r="L97" s="82"/>
      <c r="M97" s="54"/>
      <c r="N97" s="54"/>
      <c r="O97" s="109"/>
      <c r="P97" s="293"/>
    </row>
    <row r="98" spans="1:16" s="22" customFormat="1" x14ac:dyDescent="0.25">
      <c r="A98" s="36"/>
      <c r="B98" s="37"/>
      <c r="C98" s="218" t="s">
        <v>113</v>
      </c>
      <c r="D98" s="82">
        <v>9000</v>
      </c>
      <c r="E98" s="54">
        <v>9000</v>
      </c>
      <c r="F98" s="54"/>
      <c r="G98" s="109"/>
      <c r="H98" s="82">
        <v>9000</v>
      </c>
      <c r="I98" s="54">
        <v>9000</v>
      </c>
      <c r="J98" s="54"/>
      <c r="K98" s="109"/>
      <c r="L98" s="82">
        <v>5193</v>
      </c>
      <c r="M98" s="54">
        <v>5193</v>
      </c>
      <c r="N98" s="54"/>
      <c r="O98" s="109"/>
      <c r="P98" s="291"/>
    </row>
    <row r="99" spans="1:16" s="22" customFormat="1" x14ac:dyDescent="0.25">
      <c r="A99" s="36"/>
      <c r="B99" s="37"/>
      <c r="C99" s="218" t="s">
        <v>114</v>
      </c>
      <c r="D99" s="82">
        <v>300</v>
      </c>
      <c r="E99" s="54">
        <v>300</v>
      </c>
      <c r="F99" s="54"/>
      <c r="G99" s="109"/>
      <c r="H99" s="82">
        <v>300</v>
      </c>
      <c r="I99" s="54">
        <v>300</v>
      </c>
      <c r="J99" s="54"/>
      <c r="K99" s="109"/>
      <c r="L99" s="82">
        <v>333</v>
      </c>
      <c r="M99" s="54">
        <v>333</v>
      </c>
      <c r="N99" s="54"/>
      <c r="O99" s="109"/>
      <c r="P99" s="291"/>
    </row>
    <row r="100" spans="1:16" s="22" customFormat="1" x14ac:dyDescent="0.25">
      <c r="A100" s="36"/>
      <c r="B100" s="37"/>
      <c r="C100" s="218" t="s">
        <v>115</v>
      </c>
      <c r="D100" s="82">
        <v>5000</v>
      </c>
      <c r="E100" s="54">
        <v>5000</v>
      </c>
      <c r="F100" s="54"/>
      <c r="G100" s="109"/>
      <c r="H100" s="82">
        <v>11000</v>
      </c>
      <c r="I100" s="54">
        <v>11000</v>
      </c>
      <c r="J100" s="54"/>
      <c r="K100" s="109"/>
      <c r="L100" s="82">
        <v>11049</v>
      </c>
      <c r="M100" s="54">
        <v>11049</v>
      </c>
      <c r="N100" s="54"/>
      <c r="O100" s="109"/>
      <c r="P100" s="291"/>
    </row>
    <row r="101" spans="1:16" s="22" customFormat="1" x14ac:dyDescent="0.25">
      <c r="A101" s="41"/>
      <c r="B101" s="37"/>
      <c r="C101" s="64" t="s">
        <v>48</v>
      </c>
      <c r="D101" s="92">
        <f t="shared" ref="D101:K101" si="29">SUM(D98:D100)</f>
        <v>14300</v>
      </c>
      <c r="E101" s="73">
        <f t="shared" si="29"/>
        <v>14300</v>
      </c>
      <c r="F101" s="73">
        <f t="shared" si="29"/>
        <v>0</v>
      </c>
      <c r="G101" s="120">
        <f t="shared" si="29"/>
        <v>0</v>
      </c>
      <c r="H101" s="92">
        <f t="shared" si="29"/>
        <v>20300</v>
      </c>
      <c r="I101" s="73">
        <f t="shared" si="29"/>
        <v>20300</v>
      </c>
      <c r="J101" s="73">
        <f t="shared" si="29"/>
        <v>0</v>
      </c>
      <c r="K101" s="120">
        <f t="shared" si="29"/>
        <v>0</v>
      </c>
      <c r="L101" s="92">
        <f t="shared" ref="L101:O101" si="30">SUM(L98:L100)</f>
        <v>16575</v>
      </c>
      <c r="M101" s="73">
        <f t="shared" si="30"/>
        <v>16575</v>
      </c>
      <c r="N101" s="73">
        <f t="shared" si="30"/>
        <v>0</v>
      </c>
      <c r="O101" s="120">
        <f t="shared" si="30"/>
        <v>0</v>
      </c>
      <c r="P101" s="293"/>
    </row>
    <row r="102" spans="1:16" s="22" customFormat="1" x14ac:dyDescent="0.25">
      <c r="A102" s="41"/>
      <c r="B102" s="37"/>
      <c r="C102" s="64"/>
      <c r="D102" s="92"/>
      <c r="E102" s="73"/>
      <c r="F102" s="73"/>
      <c r="G102" s="120"/>
      <c r="H102" s="92"/>
      <c r="I102" s="73"/>
      <c r="J102" s="73"/>
      <c r="K102" s="120"/>
      <c r="L102" s="92"/>
      <c r="M102" s="73"/>
      <c r="N102" s="73"/>
      <c r="O102" s="120"/>
      <c r="P102" s="293"/>
    </row>
    <row r="103" spans="1:16" s="10" customFormat="1" x14ac:dyDescent="0.25">
      <c r="A103" s="24"/>
      <c r="B103" s="25"/>
      <c r="C103" s="65" t="s">
        <v>61</v>
      </c>
      <c r="D103" s="94">
        <f t="shared" ref="D103:K103" si="31">D93+D96+D101</f>
        <v>805300</v>
      </c>
      <c r="E103" s="74">
        <f t="shared" si="31"/>
        <v>805300</v>
      </c>
      <c r="F103" s="74">
        <f t="shared" si="31"/>
        <v>0</v>
      </c>
      <c r="G103" s="121">
        <f t="shared" si="31"/>
        <v>0</v>
      </c>
      <c r="H103" s="94">
        <f t="shared" si="31"/>
        <v>802300</v>
      </c>
      <c r="I103" s="74">
        <f t="shared" si="31"/>
        <v>802300</v>
      </c>
      <c r="J103" s="74">
        <f t="shared" si="31"/>
        <v>0</v>
      </c>
      <c r="K103" s="121">
        <f t="shared" si="31"/>
        <v>0</v>
      </c>
      <c r="L103" s="94">
        <f t="shared" ref="L103:O103" si="32">L93+L96+L101</f>
        <v>797342</v>
      </c>
      <c r="M103" s="74">
        <f t="shared" si="32"/>
        <v>797342</v>
      </c>
      <c r="N103" s="74">
        <f t="shared" si="32"/>
        <v>0</v>
      </c>
      <c r="O103" s="121">
        <f t="shared" si="32"/>
        <v>0</v>
      </c>
      <c r="P103" s="291"/>
    </row>
    <row r="104" spans="1:16" s="10" customFormat="1" x14ac:dyDescent="0.25">
      <c r="A104" s="24"/>
      <c r="B104" s="8"/>
      <c r="C104" s="45"/>
      <c r="D104" s="93"/>
      <c r="E104" s="70"/>
      <c r="F104" s="70"/>
      <c r="G104" s="119"/>
      <c r="H104" s="93"/>
      <c r="I104" s="70"/>
      <c r="J104" s="70"/>
      <c r="K104" s="119"/>
      <c r="L104" s="93"/>
      <c r="M104" s="70"/>
      <c r="N104" s="70"/>
      <c r="O104" s="119"/>
      <c r="P104" s="291"/>
    </row>
    <row r="105" spans="1:16" s="10" customFormat="1" x14ac:dyDescent="0.25">
      <c r="A105" s="24"/>
      <c r="B105" s="25" t="s">
        <v>34</v>
      </c>
      <c r="C105" s="45" t="s">
        <v>50</v>
      </c>
      <c r="D105" s="93"/>
      <c r="E105" s="70"/>
      <c r="F105" s="70"/>
      <c r="G105" s="119"/>
      <c r="H105" s="93"/>
      <c r="I105" s="70"/>
      <c r="J105" s="70"/>
      <c r="K105" s="119"/>
      <c r="L105" s="93"/>
      <c r="M105" s="70"/>
      <c r="N105" s="70"/>
      <c r="O105" s="119"/>
      <c r="P105" s="291"/>
    </row>
    <row r="106" spans="1:16" s="10" customFormat="1" ht="30" x14ac:dyDescent="0.25">
      <c r="A106" s="24"/>
      <c r="B106" s="25"/>
      <c r="C106" s="45" t="s">
        <v>58</v>
      </c>
      <c r="D106" s="35"/>
      <c r="E106" s="30"/>
      <c r="F106" s="30"/>
      <c r="G106" s="102"/>
      <c r="H106" s="35"/>
      <c r="I106" s="30"/>
      <c r="J106" s="30"/>
      <c r="K106" s="102"/>
      <c r="L106" s="35"/>
      <c r="M106" s="30"/>
      <c r="N106" s="30"/>
      <c r="O106" s="102"/>
      <c r="P106" s="291"/>
    </row>
    <row r="107" spans="1:16" s="10" customFormat="1" x14ac:dyDescent="0.25">
      <c r="A107" s="24"/>
      <c r="B107" s="25"/>
      <c r="C107" s="45" t="s">
        <v>93</v>
      </c>
      <c r="D107" s="35">
        <v>338186</v>
      </c>
      <c r="E107" s="30">
        <v>338186</v>
      </c>
      <c r="F107" s="30"/>
      <c r="G107" s="102"/>
      <c r="H107" s="35">
        <v>338186</v>
      </c>
      <c r="I107" s="30">
        <v>338186</v>
      </c>
      <c r="J107" s="30"/>
      <c r="K107" s="102"/>
      <c r="L107" s="35">
        <v>338186</v>
      </c>
      <c r="M107" s="30">
        <v>338186</v>
      </c>
      <c r="N107" s="30"/>
      <c r="O107" s="102"/>
      <c r="P107" s="291"/>
    </row>
    <row r="108" spans="1:16" s="10" customFormat="1" x14ac:dyDescent="0.25">
      <c r="A108" s="24"/>
      <c r="B108" s="25"/>
      <c r="C108" s="45" t="s">
        <v>159</v>
      </c>
      <c r="D108" s="35">
        <v>1335</v>
      </c>
      <c r="E108" s="30">
        <v>1335</v>
      </c>
      <c r="F108" s="30"/>
      <c r="G108" s="102"/>
      <c r="H108" s="35">
        <v>1335</v>
      </c>
      <c r="I108" s="30">
        <v>1335</v>
      </c>
      <c r="J108" s="30"/>
      <c r="K108" s="102"/>
      <c r="L108" s="35">
        <v>1335</v>
      </c>
      <c r="M108" s="30">
        <v>1335</v>
      </c>
      <c r="N108" s="30"/>
      <c r="O108" s="102"/>
      <c r="P108" s="291"/>
    </row>
    <row r="109" spans="1:16" s="10" customFormat="1" x14ac:dyDescent="0.25">
      <c r="A109" s="24"/>
      <c r="B109" s="25"/>
      <c r="C109" s="45" t="s">
        <v>94</v>
      </c>
      <c r="D109" s="35">
        <v>225335</v>
      </c>
      <c r="E109" s="30">
        <v>225335</v>
      </c>
      <c r="F109" s="30"/>
      <c r="G109" s="102"/>
      <c r="H109" s="35">
        <v>227619</v>
      </c>
      <c r="I109" s="30">
        <v>227619</v>
      </c>
      <c r="J109" s="30"/>
      <c r="K109" s="102"/>
      <c r="L109" s="35">
        <v>227619</v>
      </c>
      <c r="M109" s="30">
        <v>227619</v>
      </c>
      <c r="N109" s="30"/>
      <c r="O109" s="102"/>
      <c r="P109" s="291"/>
    </row>
    <row r="110" spans="1:16" s="10" customFormat="1" ht="30" x14ac:dyDescent="0.25">
      <c r="A110" s="24"/>
      <c r="B110" s="25"/>
      <c r="C110" s="45" t="s">
        <v>96</v>
      </c>
      <c r="D110" s="35">
        <v>483796</v>
      </c>
      <c r="E110" s="30">
        <v>324494</v>
      </c>
      <c r="F110" s="30">
        <v>159302</v>
      </c>
      <c r="G110" s="102"/>
      <c r="H110" s="35">
        <v>510358</v>
      </c>
      <c r="I110" s="30">
        <v>351056</v>
      </c>
      <c r="J110" s="30">
        <v>159302</v>
      </c>
      <c r="K110" s="102"/>
      <c r="L110" s="35">
        <v>510358</v>
      </c>
      <c r="M110" s="30">
        <v>351056</v>
      </c>
      <c r="N110" s="30">
        <v>159302</v>
      </c>
      <c r="O110" s="102"/>
      <c r="P110" s="291"/>
    </row>
    <row r="111" spans="1:16" s="10" customFormat="1" x14ac:dyDescent="0.25">
      <c r="A111" s="24"/>
      <c r="B111" s="25"/>
      <c r="C111" s="46" t="s">
        <v>502</v>
      </c>
      <c r="D111" s="35"/>
      <c r="E111" s="30"/>
      <c r="F111" s="30"/>
      <c r="G111" s="102"/>
      <c r="H111" s="35">
        <v>54234</v>
      </c>
      <c r="I111" s="30">
        <v>54234</v>
      </c>
      <c r="J111" s="30"/>
      <c r="K111" s="102"/>
      <c r="L111" s="35">
        <v>54234</v>
      </c>
      <c r="M111" s="30">
        <v>54234</v>
      </c>
      <c r="N111" s="30"/>
      <c r="O111" s="102"/>
      <c r="P111" s="291"/>
    </row>
    <row r="112" spans="1:16" s="10" customFormat="1" x14ac:dyDescent="0.25">
      <c r="A112" s="24"/>
      <c r="B112" s="25"/>
      <c r="C112" s="46" t="s">
        <v>503</v>
      </c>
      <c r="D112" s="35"/>
      <c r="E112" s="30"/>
      <c r="F112" s="30"/>
      <c r="G112" s="102"/>
      <c r="H112" s="35">
        <v>5740</v>
      </c>
      <c r="I112" s="30">
        <v>5740</v>
      </c>
      <c r="J112" s="30"/>
      <c r="K112" s="102"/>
      <c r="L112" s="35">
        <v>5741</v>
      </c>
      <c r="M112" s="30">
        <v>5741</v>
      </c>
      <c r="N112" s="30"/>
      <c r="O112" s="102"/>
      <c r="P112" s="291"/>
    </row>
    <row r="113" spans="1:16" s="10" customFormat="1" x14ac:dyDescent="0.25">
      <c r="A113" s="24"/>
      <c r="B113" s="25"/>
      <c r="C113" s="45" t="s">
        <v>95</v>
      </c>
      <c r="D113" s="35">
        <v>21642</v>
      </c>
      <c r="E113" s="30">
        <v>21642</v>
      </c>
      <c r="F113" s="30"/>
      <c r="G113" s="102"/>
      <c r="H113" s="35">
        <v>21642</v>
      </c>
      <c r="I113" s="30">
        <v>21642</v>
      </c>
      <c r="J113" s="30"/>
      <c r="K113" s="102"/>
      <c r="L113" s="35">
        <v>21642</v>
      </c>
      <c r="M113" s="30">
        <v>21642</v>
      </c>
      <c r="N113" s="30"/>
      <c r="O113" s="102"/>
      <c r="P113" s="291"/>
    </row>
    <row r="114" spans="1:16" s="10" customFormat="1" x14ac:dyDescent="0.25">
      <c r="A114" s="24"/>
      <c r="B114" s="25"/>
      <c r="C114" s="45" t="s">
        <v>504</v>
      </c>
      <c r="D114" s="87"/>
      <c r="E114" s="30"/>
      <c r="F114" s="30"/>
      <c r="G114" s="108"/>
      <c r="H114" s="87">
        <v>1758</v>
      </c>
      <c r="I114" s="30">
        <v>1758</v>
      </c>
      <c r="J114" s="30"/>
      <c r="K114" s="108"/>
      <c r="L114" s="87">
        <v>1758</v>
      </c>
      <c r="M114" s="30">
        <v>1758</v>
      </c>
      <c r="N114" s="30"/>
      <c r="O114" s="108"/>
      <c r="P114" s="291"/>
    </row>
    <row r="115" spans="1:16" s="10" customFormat="1" x14ac:dyDescent="0.25">
      <c r="A115" s="24"/>
      <c r="B115" s="25"/>
      <c r="C115" s="45" t="s">
        <v>568</v>
      </c>
      <c r="D115" s="87"/>
      <c r="E115" s="30"/>
      <c r="F115" s="30"/>
      <c r="G115" s="108"/>
      <c r="H115" s="87">
        <v>1257</v>
      </c>
      <c r="I115" s="30">
        <v>1257</v>
      </c>
      <c r="J115" s="30"/>
      <c r="K115" s="108"/>
      <c r="L115" s="87">
        <v>1257</v>
      </c>
      <c r="M115" s="30">
        <v>1257</v>
      </c>
      <c r="N115" s="30"/>
      <c r="O115" s="108"/>
      <c r="P115" s="291"/>
    </row>
    <row r="116" spans="1:16" s="10" customFormat="1" x14ac:dyDescent="0.25">
      <c r="A116" s="24"/>
      <c r="B116" s="25"/>
      <c r="C116" s="64" t="s">
        <v>48</v>
      </c>
      <c r="D116" s="89">
        <f>SUM(D106:D113)</f>
        <v>1070294</v>
      </c>
      <c r="E116" s="40">
        <f>SUM(E106:E113)</f>
        <v>910992</v>
      </c>
      <c r="F116" s="40">
        <f>SUM(F106:F113)</f>
        <v>159302</v>
      </c>
      <c r="G116" s="106">
        <f>SUM(G106:G113)</f>
        <v>0</v>
      </c>
      <c r="H116" s="89">
        <f>SUM(H106:H115)</f>
        <v>1162129</v>
      </c>
      <c r="I116" s="40">
        <f>SUM(I106:I115)</f>
        <v>1002827</v>
      </c>
      <c r="J116" s="40">
        <f>SUM(J106:J113)</f>
        <v>159302</v>
      </c>
      <c r="K116" s="106">
        <f>SUM(K106:K113)</f>
        <v>0</v>
      </c>
      <c r="L116" s="89">
        <f>SUM(L106:L115)</f>
        <v>1162130</v>
      </c>
      <c r="M116" s="40">
        <f>SUM(M106:M115)</f>
        <v>1002828</v>
      </c>
      <c r="N116" s="40">
        <f>SUM(N106:N113)</f>
        <v>159302</v>
      </c>
      <c r="O116" s="106">
        <f>SUM(O106:O113)</f>
        <v>0</v>
      </c>
      <c r="P116" s="291"/>
    </row>
    <row r="117" spans="1:16" s="10" customFormat="1" x14ac:dyDescent="0.25">
      <c r="A117" s="24"/>
      <c r="B117" s="25"/>
      <c r="C117" s="45"/>
      <c r="D117" s="35"/>
      <c r="E117" s="30"/>
      <c r="F117" s="30"/>
      <c r="G117" s="102"/>
      <c r="H117" s="35"/>
      <c r="I117" s="30"/>
      <c r="J117" s="30"/>
      <c r="K117" s="102"/>
      <c r="L117" s="35"/>
      <c r="M117" s="30"/>
      <c r="N117" s="30"/>
      <c r="O117" s="102"/>
      <c r="P117" s="291"/>
    </row>
    <row r="118" spans="1:16" s="10" customFormat="1" ht="30" x14ac:dyDescent="0.25">
      <c r="A118" s="24"/>
      <c r="B118" s="25"/>
      <c r="C118" s="45" t="s">
        <v>407</v>
      </c>
      <c r="D118" s="35"/>
      <c r="E118" s="30"/>
      <c r="F118" s="30"/>
      <c r="G118" s="102"/>
      <c r="H118" s="35"/>
      <c r="I118" s="30"/>
      <c r="J118" s="30"/>
      <c r="K118" s="102"/>
      <c r="L118" s="35"/>
      <c r="M118" s="30"/>
      <c r="N118" s="30"/>
      <c r="O118" s="102"/>
      <c r="P118" s="291"/>
    </row>
    <row r="119" spans="1:16" s="10" customFormat="1" ht="30" x14ac:dyDescent="0.25">
      <c r="A119" s="24"/>
      <c r="B119" s="25"/>
      <c r="C119" s="45" t="s">
        <v>505</v>
      </c>
      <c r="D119" s="87"/>
      <c r="E119" s="30"/>
      <c r="F119" s="30"/>
      <c r="G119" s="108"/>
      <c r="H119" s="87">
        <v>11574</v>
      </c>
      <c r="I119" s="30">
        <v>11574</v>
      </c>
      <c r="J119" s="30"/>
      <c r="K119" s="108"/>
      <c r="L119" s="87">
        <v>11575</v>
      </c>
      <c r="M119" s="30">
        <v>11575</v>
      </c>
      <c r="N119" s="30"/>
      <c r="O119" s="108"/>
      <c r="P119" s="291"/>
    </row>
    <row r="120" spans="1:16" s="10" customFormat="1" ht="45" x14ac:dyDescent="0.25">
      <c r="A120" s="24"/>
      <c r="B120" s="25"/>
      <c r="C120" s="45" t="s">
        <v>539</v>
      </c>
      <c r="D120" s="87"/>
      <c r="E120" s="30"/>
      <c r="F120" s="30"/>
      <c r="G120" s="108"/>
      <c r="H120" s="87">
        <v>8074</v>
      </c>
      <c r="I120" s="30">
        <v>8074</v>
      </c>
      <c r="J120" s="30"/>
      <c r="K120" s="108"/>
      <c r="L120" s="87">
        <v>8074</v>
      </c>
      <c r="M120" s="30">
        <v>8074</v>
      </c>
      <c r="N120" s="30"/>
      <c r="O120" s="108"/>
      <c r="P120" s="291"/>
    </row>
    <row r="121" spans="1:16" s="10" customFormat="1" ht="45" x14ac:dyDescent="0.25">
      <c r="A121" s="24"/>
      <c r="B121" s="25"/>
      <c r="C121" s="45" t="s">
        <v>538</v>
      </c>
      <c r="D121" s="87"/>
      <c r="E121" s="30"/>
      <c r="F121" s="30"/>
      <c r="G121" s="108"/>
      <c r="H121" s="87">
        <v>26887</v>
      </c>
      <c r="I121" s="30">
        <v>26887</v>
      </c>
      <c r="J121" s="30"/>
      <c r="K121" s="108"/>
      <c r="L121" s="87">
        <v>26887</v>
      </c>
      <c r="M121" s="30">
        <v>26887</v>
      </c>
      <c r="N121" s="30"/>
      <c r="O121" s="108"/>
      <c r="P121" s="291"/>
    </row>
    <row r="122" spans="1:16" s="10" customFormat="1" x14ac:dyDescent="0.25">
      <c r="A122" s="24"/>
      <c r="B122" s="25"/>
      <c r="C122" s="45" t="s">
        <v>660</v>
      </c>
      <c r="D122" s="87"/>
      <c r="E122" s="30"/>
      <c r="F122" s="30"/>
      <c r="G122" s="108"/>
      <c r="H122" s="87">
        <v>1883</v>
      </c>
      <c r="I122" s="30">
        <v>1883</v>
      </c>
      <c r="J122" s="30"/>
      <c r="K122" s="108"/>
      <c r="L122" s="87">
        <v>1883</v>
      </c>
      <c r="M122" s="30">
        <v>1883</v>
      </c>
      <c r="N122" s="30"/>
      <c r="O122" s="108"/>
      <c r="P122" s="291"/>
    </row>
    <row r="123" spans="1:16" s="10" customFormat="1" x14ac:dyDescent="0.25">
      <c r="A123" s="24"/>
      <c r="B123" s="25"/>
      <c r="C123" s="45" t="s">
        <v>569</v>
      </c>
      <c r="D123" s="87"/>
      <c r="E123" s="30"/>
      <c r="F123" s="30"/>
      <c r="G123" s="108"/>
      <c r="H123" s="87">
        <v>9897</v>
      </c>
      <c r="I123" s="30">
        <v>9897</v>
      </c>
      <c r="J123" s="30"/>
      <c r="K123" s="108"/>
      <c r="L123" s="87">
        <v>9897</v>
      </c>
      <c r="M123" s="30">
        <v>9897</v>
      </c>
      <c r="N123" s="30"/>
      <c r="O123" s="108"/>
      <c r="P123" s="291"/>
    </row>
    <row r="124" spans="1:16" s="10" customFormat="1" x14ac:dyDescent="0.25">
      <c r="A124" s="24"/>
      <c r="B124" s="25"/>
      <c r="C124" s="45" t="s">
        <v>661</v>
      </c>
      <c r="D124" s="87"/>
      <c r="E124" s="30"/>
      <c r="F124" s="30"/>
      <c r="G124" s="108"/>
      <c r="H124" s="87">
        <v>29251</v>
      </c>
      <c r="I124" s="30">
        <v>29251</v>
      </c>
      <c r="J124" s="30"/>
      <c r="K124" s="108"/>
      <c r="L124" s="87">
        <v>29251</v>
      </c>
      <c r="M124" s="30">
        <v>29251</v>
      </c>
      <c r="N124" s="30"/>
      <c r="O124" s="108"/>
      <c r="P124" s="291"/>
    </row>
    <row r="125" spans="1:16" s="10" customFormat="1" x14ac:dyDescent="0.25">
      <c r="A125" s="24"/>
      <c r="B125" s="25"/>
      <c r="C125" s="78" t="s">
        <v>662</v>
      </c>
      <c r="D125" s="87"/>
      <c r="E125" s="30"/>
      <c r="F125" s="30"/>
      <c r="G125" s="108"/>
      <c r="H125" s="87">
        <v>350</v>
      </c>
      <c r="I125" s="30">
        <v>350</v>
      </c>
      <c r="J125" s="30"/>
      <c r="K125" s="108"/>
      <c r="L125" s="87">
        <v>350</v>
      </c>
      <c r="M125" s="30">
        <v>350</v>
      </c>
      <c r="N125" s="30"/>
      <c r="O125" s="108"/>
      <c r="P125" s="291"/>
    </row>
    <row r="126" spans="1:16" s="10" customFormat="1" x14ac:dyDescent="0.25">
      <c r="A126" s="24"/>
      <c r="B126" s="25"/>
      <c r="C126" s="64" t="s">
        <v>48</v>
      </c>
      <c r="D126" s="89">
        <v>0</v>
      </c>
      <c r="E126" s="40">
        <v>0</v>
      </c>
      <c r="F126" s="40">
        <v>0</v>
      </c>
      <c r="G126" s="106">
        <v>0</v>
      </c>
      <c r="H126" s="89">
        <f>SUM(H119:H125)</f>
        <v>87916</v>
      </c>
      <c r="I126" s="40">
        <f>SUM(I119:I125)</f>
        <v>87916</v>
      </c>
      <c r="J126" s="40">
        <f>SUM(J119:J121)</f>
        <v>0</v>
      </c>
      <c r="K126" s="106">
        <f>SUM(K119)</f>
        <v>0</v>
      </c>
      <c r="L126" s="89">
        <f>SUM(L119:L125)</f>
        <v>87917</v>
      </c>
      <c r="M126" s="40">
        <f>SUM(M119:M125)</f>
        <v>87917</v>
      </c>
      <c r="N126" s="40">
        <f>SUM(N119:N121)</f>
        <v>0</v>
      </c>
      <c r="O126" s="106">
        <f>SUM(O119)</f>
        <v>0</v>
      </c>
      <c r="P126" s="291"/>
    </row>
    <row r="127" spans="1:16" s="10" customFormat="1" x14ac:dyDescent="0.25">
      <c r="A127" s="24"/>
      <c r="B127" s="25"/>
      <c r="C127" s="64"/>
      <c r="D127" s="39"/>
      <c r="E127" s="40"/>
      <c r="F127" s="40"/>
      <c r="G127" s="103"/>
      <c r="H127" s="39"/>
      <c r="I127" s="40"/>
      <c r="J127" s="40"/>
      <c r="K127" s="103"/>
      <c r="L127" s="39"/>
      <c r="M127" s="40"/>
      <c r="N127" s="40"/>
      <c r="O127" s="103"/>
      <c r="P127" s="291"/>
    </row>
    <row r="128" spans="1:16" s="10" customFormat="1" x14ac:dyDescent="0.25">
      <c r="A128" s="24"/>
      <c r="B128" s="25"/>
      <c r="C128" s="45" t="s">
        <v>408</v>
      </c>
      <c r="D128" s="35"/>
      <c r="E128" s="30"/>
      <c r="F128" s="30"/>
      <c r="G128" s="102"/>
      <c r="H128" s="35"/>
      <c r="I128" s="30"/>
      <c r="J128" s="30"/>
      <c r="K128" s="102"/>
      <c r="L128" s="35"/>
      <c r="M128" s="30"/>
      <c r="N128" s="30"/>
      <c r="O128" s="102"/>
      <c r="P128" s="291"/>
    </row>
    <row r="129" spans="1:16" s="10" customFormat="1" x14ac:dyDescent="0.25">
      <c r="A129" s="24"/>
      <c r="B129" s="25"/>
      <c r="C129" s="78" t="s">
        <v>570</v>
      </c>
      <c r="D129" s="87"/>
      <c r="E129" s="30"/>
      <c r="F129" s="30"/>
      <c r="G129" s="108"/>
      <c r="H129" s="87">
        <v>29998</v>
      </c>
      <c r="I129" s="30">
        <v>29998</v>
      </c>
      <c r="J129" s="30"/>
      <c r="K129" s="108"/>
      <c r="L129" s="87">
        <v>29998</v>
      </c>
      <c r="M129" s="30">
        <v>29998</v>
      </c>
      <c r="N129" s="30"/>
      <c r="O129" s="108"/>
      <c r="P129" s="291"/>
    </row>
    <row r="130" spans="1:16" s="10" customFormat="1" x14ac:dyDescent="0.25">
      <c r="A130" s="24"/>
      <c r="B130" s="25"/>
      <c r="C130" s="78" t="s">
        <v>571</v>
      </c>
      <c r="D130" s="87"/>
      <c r="E130" s="30"/>
      <c r="F130" s="30"/>
      <c r="G130" s="108"/>
      <c r="H130" s="87">
        <v>232</v>
      </c>
      <c r="I130" s="30">
        <v>232</v>
      </c>
      <c r="J130" s="30"/>
      <c r="K130" s="108"/>
      <c r="L130" s="87">
        <v>232</v>
      </c>
      <c r="M130" s="30">
        <v>232</v>
      </c>
      <c r="N130" s="30"/>
      <c r="O130" s="108"/>
      <c r="P130" s="291"/>
    </row>
    <row r="131" spans="1:16" s="10" customFormat="1" x14ac:dyDescent="0.25">
      <c r="A131" s="24"/>
      <c r="B131" s="25"/>
      <c r="C131" s="45" t="s">
        <v>572</v>
      </c>
      <c r="D131" s="87"/>
      <c r="E131" s="30"/>
      <c r="F131" s="30"/>
      <c r="G131" s="108"/>
      <c r="H131" s="87">
        <v>1000</v>
      </c>
      <c r="I131" s="30">
        <v>1000</v>
      </c>
      <c r="J131" s="30"/>
      <c r="K131" s="108"/>
      <c r="L131" s="87">
        <v>1000</v>
      </c>
      <c r="M131" s="30">
        <v>1000</v>
      </c>
      <c r="N131" s="30"/>
      <c r="O131" s="108"/>
      <c r="P131" s="291"/>
    </row>
    <row r="132" spans="1:16" s="10" customFormat="1" x14ac:dyDescent="0.25">
      <c r="A132" s="24"/>
      <c r="B132" s="25"/>
      <c r="C132" s="45" t="s">
        <v>573</v>
      </c>
      <c r="D132" s="87"/>
      <c r="E132" s="30"/>
      <c r="F132" s="30"/>
      <c r="G132" s="108"/>
      <c r="H132" s="87">
        <v>1250</v>
      </c>
      <c r="I132" s="30">
        <v>1250</v>
      </c>
      <c r="J132" s="30"/>
      <c r="K132" s="190"/>
      <c r="L132" s="87">
        <v>1250</v>
      </c>
      <c r="M132" s="30">
        <v>1250</v>
      </c>
      <c r="N132" s="30"/>
      <c r="O132" s="190"/>
      <c r="P132" s="291"/>
    </row>
    <row r="133" spans="1:16" s="10" customFormat="1" x14ac:dyDescent="0.25">
      <c r="A133" s="24"/>
      <c r="B133" s="25"/>
      <c r="C133" s="64" t="s">
        <v>48</v>
      </c>
      <c r="D133" s="89">
        <v>0</v>
      </c>
      <c r="E133" s="40">
        <v>0</v>
      </c>
      <c r="F133" s="40">
        <v>0</v>
      </c>
      <c r="G133" s="106">
        <v>0</v>
      </c>
      <c r="H133" s="89">
        <f>SUM(H129:H132)</f>
        <v>32480</v>
      </c>
      <c r="I133" s="40">
        <f t="shared" ref="I133:K133" si="33">SUM(I129:I132)</f>
        <v>32480</v>
      </c>
      <c r="J133" s="40">
        <f t="shared" si="33"/>
        <v>0</v>
      </c>
      <c r="K133" s="189">
        <f t="shared" si="33"/>
        <v>0</v>
      </c>
      <c r="L133" s="89">
        <f>SUM(L129:L132)</f>
        <v>32480</v>
      </c>
      <c r="M133" s="40">
        <f t="shared" ref="M133:O133" si="34">SUM(M129:M132)</f>
        <v>32480</v>
      </c>
      <c r="N133" s="40">
        <f t="shared" si="34"/>
        <v>0</v>
      </c>
      <c r="O133" s="189">
        <f t="shared" si="34"/>
        <v>0</v>
      </c>
      <c r="P133" s="291"/>
    </row>
    <row r="134" spans="1:16" s="10" customFormat="1" x14ac:dyDescent="0.25">
      <c r="A134" s="24"/>
      <c r="B134" s="25"/>
      <c r="C134" s="64"/>
      <c r="D134" s="89"/>
      <c r="E134" s="40"/>
      <c r="F134" s="40"/>
      <c r="G134" s="106"/>
      <c r="H134" s="89"/>
      <c r="I134" s="40"/>
      <c r="J134" s="40"/>
      <c r="K134" s="106"/>
      <c r="L134" s="89"/>
      <c r="M134" s="40"/>
      <c r="N134" s="40"/>
      <c r="O134" s="106"/>
      <c r="P134" s="291"/>
    </row>
    <row r="135" spans="1:16" s="10" customFormat="1" x14ac:dyDescent="0.25">
      <c r="A135" s="24"/>
      <c r="B135" s="25"/>
      <c r="C135" s="45" t="s">
        <v>574</v>
      </c>
      <c r="D135" s="89"/>
      <c r="E135" s="40"/>
      <c r="F135" s="40"/>
      <c r="G135" s="106"/>
      <c r="H135" s="89"/>
      <c r="I135" s="40"/>
      <c r="J135" s="40"/>
      <c r="K135" s="106"/>
      <c r="L135" s="89"/>
      <c r="M135" s="40"/>
      <c r="N135" s="40"/>
      <c r="O135" s="106"/>
      <c r="P135" s="291"/>
    </row>
    <row r="136" spans="1:16" s="10" customFormat="1" x14ac:dyDescent="0.25">
      <c r="A136" s="24"/>
      <c r="B136" s="25"/>
      <c r="C136" s="45" t="s">
        <v>575</v>
      </c>
      <c r="D136" s="87"/>
      <c r="E136" s="30"/>
      <c r="F136" s="30"/>
      <c r="G136" s="108"/>
      <c r="H136" s="87">
        <v>2485</v>
      </c>
      <c r="I136" s="30">
        <v>2485</v>
      </c>
      <c r="J136" s="30">
        <v>0</v>
      </c>
      <c r="K136" s="108">
        <v>0</v>
      </c>
      <c r="L136" s="87">
        <v>2485</v>
      </c>
      <c r="M136" s="30">
        <v>2485</v>
      </c>
      <c r="N136" s="30">
        <v>0</v>
      </c>
      <c r="O136" s="108">
        <v>0</v>
      </c>
      <c r="P136" s="291"/>
    </row>
    <row r="137" spans="1:16" s="22" customFormat="1" x14ac:dyDescent="0.25">
      <c r="A137" s="36"/>
      <c r="B137" s="37"/>
      <c r="C137" s="64" t="s">
        <v>48</v>
      </c>
      <c r="D137" s="89"/>
      <c r="E137" s="40"/>
      <c r="F137" s="40"/>
      <c r="G137" s="106"/>
      <c r="H137" s="89">
        <f>SUM(H136)</f>
        <v>2485</v>
      </c>
      <c r="I137" s="40">
        <f t="shared" ref="I137:K137" si="35">SUM(I136)</f>
        <v>2485</v>
      </c>
      <c r="J137" s="40">
        <f t="shared" si="35"/>
        <v>0</v>
      </c>
      <c r="K137" s="189">
        <f t="shared" si="35"/>
        <v>0</v>
      </c>
      <c r="L137" s="89">
        <f>SUM(L136)</f>
        <v>2485</v>
      </c>
      <c r="M137" s="40">
        <f t="shared" ref="M137:O137" si="36">SUM(M136)</f>
        <v>2485</v>
      </c>
      <c r="N137" s="40">
        <f t="shared" si="36"/>
        <v>0</v>
      </c>
      <c r="O137" s="189">
        <f t="shared" si="36"/>
        <v>0</v>
      </c>
      <c r="P137" s="293"/>
    </row>
    <row r="138" spans="1:16" s="10" customFormat="1" x14ac:dyDescent="0.25">
      <c r="A138" s="24"/>
      <c r="B138" s="25"/>
      <c r="C138" s="64"/>
      <c r="D138" s="39"/>
      <c r="E138" s="40"/>
      <c r="F138" s="40"/>
      <c r="G138" s="103"/>
      <c r="H138" s="39"/>
      <c r="I138" s="40"/>
      <c r="J138" s="40"/>
      <c r="K138" s="103"/>
      <c r="L138" s="39"/>
      <c r="M138" s="40"/>
      <c r="N138" s="40"/>
      <c r="O138" s="103"/>
      <c r="P138" s="291"/>
    </row>
    <row r="139" spans="1:16" s="10" customFormat="1" x14ac:dyDescent="0.25">
      <c r="A139" s="24"/>
      <c r="B139" s="25"/>
      <c r="C139" s="65" t="s">
        <v>62</v>
      </c>
      <c r="D139" s="219">
        <f t="shared" ref="D139:G139" si="37">SUM(D116,D126,D133)</f>
        <v>1070294</v>
      </c>
      <c r="E139" s="74">
        <f t="shared" si="37"/>
        <v>910992</v>
      </c>
      <c r="F139" s="74">
        <f t="shared" si="37"/>
        <v>159302</v>
      </c>
      <c r="G139" s="187">
        <f t="shared" si="37"/>
        <v>0</v>
      </c>
      <c r="H139" s="219">
        <f>SUM(H116,H126,H133,H137)</f>
        <v>1285010</v>
      </c>
      <c r="I139" s="74">
        <f t="shared" ref="I139:K139" si="38">SUM(I116,I126,I133,I137)</f>
        <v>1125708</v>
      </c>
      <c r="J139" s="74">
        <f t="shared" si="38"/>
        <v>159302</v>
      </c>
      <c r="K139" s="187">
        <f t="shared" si="38"/>
        <v>0</v>
      </c>
      <c r="L139" s="219">
        <f>SUM(L116,L126,L133,L137)</f>
        <v>1285012</v>
      </c>
      <c r="M139" s="74">
        <f t="shared" ref="M139:O139" si="39">SUM(M116,M126,M133,M137)</f>
        <v>1125710</v>
      </c>
      <c r="N139" s="74">
        <f t="shared" si="39"/>
        <v>159302</v>
      </c>
      <c r="O139" s="187">
        <f t="shared" si="39"/>
        <v>0</v>
      </c>
      <c r="P139" s="291"/>
    </row>
    <row r="140" spans="1:16" s="10" customFormat="1" x14ac:dyDescent="0.25">
      <c r="A140" s="24"/>
      <c r="B140" s="25"/>
      <c r="C140" s="45"/>
      <c r="D140" s="93"/>
      <c r="E140" s="70"/>
      <c r="F140" s="70"/>
      <c r="G140" s="119"/>
      <c r="H140" s="93"/>
      <c r="I140" s="70"/>
      <c r="J140" s="70"/>
      <c r="K140" s="119"/>
      <c r="L140" s="93"/>
      <c r="M140" s="70"/>
      <c r="N140" s="70"/>
      <c r="O140" s="119"/>
      <c r="P140" s="291"/>
    </row>
    <row r="141" spans="1:16" s="10" customFormat="1" x14ac:dyDescent="0.25">
      <c r="A141" s="24"/>
      <c r="B141" s="25" t="s">
        <v>28</v>
      </c>
      <c r="C141" s="45" t="s">
        <v>107</v>
      </c>
      <c r="D141" s="93"/>
      <c r="E141" s="70"/>
      <c r="F141" s="70"/>
      <c r="G141" s="119"/>
      <c r="H141" s="93"/>
      <c r="I141" s="70"/>
      <c r="J141" s="70"/>
      <c r="K141" s="119"/>
      <c r="L141" s="93"/>
      <c r="M141" s="70"/>
      <c r="N141" s="70"/>
      <c r="O141" s="119"/>
      <c r="P141" s="291"/>
    </row>
    <row r="142" spans="1:16" s="10" customFormat="1" x14ac:dyDescent="0.25">
      <c r="A142" s="24"/>
      <c r="B142" s="25"/>
      <c r="C142" s="45" t="s">
        <v>35</v>
      </c>
      <c r="D142" s="82"/>
      <c r="E142" s="54"/>
      <c r="F142" s="54"/>
      <c r="G142" s="109"/>
      <c r="H142" s="82"/>
      <c r="I142" s="54"/>
      <c r="J142" s="54"/>
      <c r="K142" s="109"/>
      <c r="L142" s="82"/>
      <c r="M142" s="54"/>
      <c r="N142" s="54"/>
      <c r="O142" s="109"/>
      <c r="P142" s="291"/>
    </row>
    <row r="143" spans="1:16" s="10" customFormat="1" x14ac:dyDescent="0.25">
      <c r="A143" s="24"/>
      <c r="B143" s="25"/>
      <c r="C143" s="218" t="s">
        <v>116</v>
      </c>
      <c r="D143" s="82">
        <v>50</v>
      </c>
      <c r="E143" s="54">
        <v>50</v>
      </c>
      <c r="F143" s="54"/>
      <c r="G143" s="109"/>
      <c r="H143" s="82">
        <v>50</v>
      </c>
      <c r="I143" s="54">
        <v>50</v>
      </c>
      <c r="J143" s="54"/>
      <c r="K143" s="109"/>
      <c r="L143" s="82">
        <v>7</v>
      </c>
      <c r="M143" s="54">
        <v>7</v>
      </c>
      <c r="N143" s="54"/>
      <c r="O143" s="109"/>
      <c r="P143" s="291"/>
    </row>
    <row r="144" spans="1:16" s="10" customFormat="1" x14ac:dyDescent="0.25">
      <c r="A144" s="24"/>
      <c r="B144" s="25"/>
      <c r="C144" s="218" t="s">
        <v>117</v>
      </c>
      <c r="D144" s="82">
        <v>2000</v>
      </c>
      <c r="E144" s="54">
        <v>2000</v>
      </c>
      <c r="F144" s="54"/>
      <c r="G144" s="109"/>
      <c r="H144" s="82">
        <v>2000</v>
      </c>
      <c r="I144" s="54">
        <v>2000</v>
      </c>
      <c r="J144" s="54"/>
      <c r="K144" s="109"/>
      <c r="L144" s="82">
        <v>774</v>
      </c>
      <c r="M144" s="54">
        <v>774</v>
      </c>
      <c r="N144" s="54"/>
      <c r="O144" s="109"/>
      <c r="P144" s="291"/>
    </row>
    <row r="145" spans="1:16" s="10" customFormat="1" x14ac:dyDescent="0.25">
      <c r="A145" s="24"/>
      <c r="B145" s="25"/>
      <c r="C145" s="218" t="s">
        <v>506</v>
      </c>
      <c r="D145" s="82">
        <v>158311</v>
      </c>
      <c r="E145" s="54">
        <v>158311</v>
      </c>
      <c r="F145" s="54"/>
      <c r="G145" s="109"/>
      <c r="H145" s="82">
        <v>172233</v>
      </c>
      <c r="I145" s="54">
        <v>172233</v>
      </c>
      <c r="J145" s="54"/>
      <c r="K145" s="109"/>
      <c r="L145" s="82">
        <v>4986</v>
      </c>
      <c r="M145" s="54">
        <v>4986</v>
      </c>
      <c r="N145" s="54"/>
      <c r="O145" s="109"/>
      <c r="P145" s="291"/>
    </row>
    <row r="146" spans="1:16" s="10" customFormat="1" ht="18" x14ac:dyDescent="0.25">
      <c r="A146" s="24"/>
      <c r="B146" s="25"/>
      <c r="C146" s="218" t="s">
        <v>196</v>
      </c>
      <c r="D146" s="82">
        <v>1461</v>
      </c>
      <c r="E146" s="54">
        <v>1461</v>
      </c>
      <c r="F146" s="54"/>
      <c r="G146" s="109"/>
      <c r="H146" s="82">
        <v>1461</v>
      </c>
      <c r="I146" s="54">
        <v>1461</v>
      </c>
      <c r="J146" s="54"/>
      <c r="K146" s="109"/>
      <c r="L146" s="82">
        <v>1460</v>
      </c>
      <c r="M146" s="54">
        <v>1460</v>
      </c>
      <c r="N146" s="54"/>
      <c r="O146" s="109"/>
      <c r="P146" s="291"/>
    </row>
    <row r="147" spans="1:16" s="10" customFormat="1" x14ac:dyDescent="0.25">
      <c r="A147" s="24"/>
      <c r="B147" s="25"/>
      <c r="C147" s="218" t="s">
        <v>197</v>
      </c>
      <c r="D147" s="82">
        <v>28700</v>
      </c>
      <c r="E147" s="54">
        <v>28700</v>
      </c>
      <c r="F147" s="54"/>
      <c r="G147" s="109"/>
      <c r="H147" s="82">
        <v>28700</v>
      </c>
      <c r="I147" s="54">
        <v>28700</v>
      </c>
      <c r="J147" s="54"/>
      <c r="K147" s="109"/>
      <c r="L147" s="82">
        <v>28700</v>
      </c>
      <c r="M147" s="54">
        <v>28700</v>
      </c>
      <c r="N147" s="54"/>
      <c r="O147" s="109"/>
      <c r="P147" s="291"/>
    </row>
    <row r="148" spans="1:16" s="10" customFormat="1" x14ac:dyDescent="0.25">
      <c r="A148" s="24"/>
      <c r="B148" s="25"/>
      <c r="C148" s="218" t="s">
        <v>507</v>
      </c>
      <c r="D148" s="82"/>
      <c r="E148" s="54"/>
      <c r="F148" s="54"/>
      <c r="G148" s="109"/>
      <c r="H148" s="82">
        <v>0</v>
      </c>
      <c r="I148" s="54">
        <v>0</v>
      </c>
      <c r="J148" s="54"/>
      <c r="K148" s="109"/>
      <c r="L148" s="82">
        <v>0</v>
      </c>
      <c r="M148" s="54">
        <v>0</v>
      </c>
      <c r="N148" s="54"/>
      <c r="O148" s="109"/>
      <c r="P148" s="291"/>
    </row>
    <row r="149" spans="1:16" s="10" customFormat="1" x14ac:dyDescent="0.25">
      <c r="A149" s="24"/>
      <c r="B149" s="25"/>
      <c r="C149" s="218" t="s">
        <v>683</v>
      </c>
      <c r="D149" s="82"/>
      <c r="E149" s="54"/>
      <c r="F149" s="54"/>
      <c r="G149" s="109"/>
      <c r="H149" s="82"/>
      <c r="I149" s="54"/>
      <c r="J149" s="54"/>
      <c r="K149" s="109"/>
      <c r="L149" s="82">
        <v>117</v>
      </c>
      <c r="M149" s="54">
        <v>117</v>
      </c>
      <c r="N149" s="54"/>
      <c r="O149" s="109"/>
      <c r="P149" s="291"/>
    </row>
    <row r="150" spans="1:16" s="10" customFormat="1" x14ac:dyDescent="0.25">
      <c r="A150" s="24"/>
      <c r="B150" s="25"/>
      <c r="C150" s="45" t="s">
        <v>198</v>
      </c>
      <c r="D150" s="82"/>
      <c r="E150" s="54"/>
      <c r="F150" s="54"/>
      <c r="G150" s="109"/>
      <c r="H150" s="82"/>
      <c r="I150" s="54"/>
      <c r="J150" s="54"/>
      <c r="K150" s="109"/>
      <c r="L150" s="82"/>
      <c r="M150" s="54"/>
      <c r="N150" s="54"/>
      <c r="O150" s="109"/>
      <c r="P150" s="291"/>
    </row>
    <row r="151" spans="1:16" s="10" customFormat="1" x14ac:dyDescent="0.25">
      <c r="A151" s="24"/>
      <c r="B151" s="25"/>
      <c r="C151" s="45" t="s">
        <v>199</v>
      </c>
      <c r="D151" s="82"/>
      <c r="E151" s="54"/>
      <c r="F151" s="54"/>
      <c r="G151" s="109"/>
      <c r="H151" s="82"/>
      <c r="I151" s="54"/>
      <c r="J151" s="54"/>
      <c r="K151" s="109"/>
      <c r="L151" s="82"/>
      <c r="M151" s="54"/>
      <c r="N151" s="54"/>
      <c r="O151" s="109"/>
      <c r="P151" s="291"/>
    </row>
    <row r="152" spans="1:16" s="10" customFormat="1" x14ac:dyDescent="0.25">
      <c r="A152" s="24"/>
      <c r="B152" s="25"/>
      <c r="C152" s="218" t="s">
        <v>200</v>
      </c>
      <c r="D152" s="82">
        <v>34281</v>
      </c>
      <c r="E152" s="54">
        <v>34281</v>
      </c>
      <c r="F152" s="54"/>
      <c r="G152" s="109"/>
      <c r="H152" s="82">
        <v>34281</v>
      </c>
      <c r="I152" s="54">
        <v>34281</v>
      </c>
      <c r="J152" s="54"/>
      <c r="K152" s="109"/>
      <c r="L152" s="82">
        <v>27944</v>
      </c>
      <c r="M152" s="54">
        <v>27944</v>
      </c>
      <c r="N152" s="54"/>
      <c r="O152" s="109"/>
      <c r="P152" s="291"/>
    </row>
    <row r="153" spans="1:16" s="10" customFormat="1" x14ac:dyDescent="0.25">
      <c r="A153" s="24"/>
      <c r="B153" s="25"/>
      <c r="C153" s="218" t="s">
        <v>201</v>
      </c>
      <c r="D153" s="82">
        <v>67860</v>
      </c>
      <c r="E153" s="54">
        <v>67860</v>
      </c>
      <c r="F153" s="54"/>
      <c r="G153" s="109"/>
      <c r="H153" s="82">
        <v>67860</v>
      </c>
      <c r="I153" s="54">
        <v>67860</v>
      </c>
      <c r="J153" s="54"/>
      <c r="K153" s="109"/>
      <c r="L153" s="82">
        <v>53630</v>
      </c>
      <c r="M153" s="54">
        <v>53630</v>
      </c>
      <c r="N153" s="54"/>
      <c r="O153" s="109"/>
      <c r="P153" s="291"/>
    </row>
    <row r="154" spans="1:16" s="10" customFormat="1" x14ac:dyDescent="0.25">
      <c r="A154" s="24"/>
      <c r="B154" s="25"/>
      <c r="C154" s="65" t="s">
        <v>63</v>
      </c>
      <c r="D154" s="94">
        <f t="shared" ref="D154:G154" si="40">SUM(D142:D153)</f>
        <v>292663</v>
      </c>
      <c r="E154" s="74">
        <f t="shared" si="40"/>
        <v>292663</v>
      </c>
      <c r="F154" s="74">
        <f t="shared" si="40"/>
        <v>0</v>
      </c>
      <c r="G154" s="121">
        <f t="shared" si="40"/>
        <v>0</v>
      </c>
      <c r="H154" s="94">
        <f t="shared" ref="H154:K154" si="41">SUM(H142:H153)</f>
        <v>306585</v>
      </c>
      <c r="I154" s="74">
        <f t="shared" si="41"/>
        <v>306585</v>
      </c>
      <c r="J154" s="74">
        <f t="shared" si="41"/>
        <v>0</v>
      </c>
      <c r="K154" s="121">
        <f t="shared" si="41"/>
        <v>0</v>
      </c>
      <c r="L154" s="94">
        <f t="shared" ref="L154:O154" si="42">SUM(L142:L153)</f>
        <v>117618</v>
      </c>
      <c r="M154" s="74">
        <f t="shared" si="42"/>
        <v>117618</v>
      </c>
      <c r="N154" s="74">
        <f t="shared" si="42"/>
        <v>0</v>
      </c>
      <c r="O154" s="121">
        <f t="shared" si="42"/>
        <v>0</v>
      </c>
      <c r="P154" s="291"/>
    </row>
    <row r="155" spans="1:16" s="10" customFormat="1" x14ac:dyDescent="0.25">
      <c r="A155" s="24"/>
      <c r="B155" s="25"/>
      <c r="C155" s="45"/>
      <c r="D155" s="93"/>
      <c r="E155" s="70"/>
      <c r="F155" s="70"/>
      <c r="G155" s="119"/>
      <c r="H155" s="93"/>
      <c r="I155" s="70"/>
      <c r="J155" s="70"/>
      <c r="K155" s="119"/>
      <c r="L155" s="93"/>
      <c r="M155" s="70"/>
      <c r="N155" s="70"/>
      <c r="O155" s="119"/>
      <c r="P155" s="291"/>
    </row>
    <row r="156" spans="1:16" s="10" customFormat="1" x14ac:dyDescent="0.25">
      <c r="A156" s="24"/>
      <c r="B156" s="25" t="s">
        <v>36</v>
      </c>
      <c r="C156" s="45" t="s">
        <v>59</v>
      </c>
      <c r="D156" s="82"/>
      <c r="E156" s="54"/>
      <c r="F156" s="54"/>
      <c r="G156" s="109"/>
      <c r="H156" s="82"/>
      <c r="I156" s="54"/>
      <c r="J156" s="54"/>
      <c r="K156" s="109"/>
      <c r="L156" s="82"/>
      <c r="M156" s="54"/>
      <c r="N156" s="54"/>
      <c r="O156" s="109"/>
      <c r="P156" s="291"/>
    </row>
    <row r="157" spans="1:16" s="10" customFormat="1" x14ac:dyDescent="0.25">
      <c r="A157" s="24"/>
      <c r="B157" s="25"/>
      <c r="C157" s="45" t="s">
        <v>86</v>
      </c>
      <c r="D157" s="82"/>
      <c r="E157" s="54"/>
      <c r="F157" s="54"/>
      <c r="G157" s="109"/>
      <c r="H157" s="82"/>
      <c r="I157" s="54"/>
      <c r="J157" s="54"/>
      <c r="K157" s="109"/>
      <c r="L157" s="82"/>
      <c r="M157" s="54"/>
      <c r="N157" s="54"/>
      <c r="O157" s="109"/>
      <c r="P157" s="291"/>
    </row>
    <row r="158" spans="1:16" s="10" customFormat="1" x14ac:dyDescent="0.25">
      <c r="A158" s="24"/>
      <c r="B158" s="25"/>
      <c r="C158" s="45" t="s">
        <v>202</v>
      </c>
      <c r="D158" s="82">
        <v>810</v>
      </c>
      <c r="E158" s="54"/>
      <c r="F158" s="54">
        <v>810</v>
      </c>
      <c r="G158" s="109"/>
      <c r="H158" s="82">
        <v>810</v>
      </c>
      <c r="I158" s="54"/>
      <c r="J158" s="54">
        <v>810</v>
      </c>
      <c r="K158" s="109"/>
      <c r="L158" s="82">
        <v>1620</v>
      </c>
      <c r="M158" s="54"/>
      <c r="N158" s="54">
        <v>1620</v>
      </c>
      <c r="O158" s="109"/>
      <c r="P158" s="291"/>
    </row>
    <row r="159" spans="1:16" s="10" customFormat="1" ht="30" x14ac:dyDescent="0.25">
      <c r="A159" s="24"/>
      <c r="B159" s="25"/>
      <c r="C159" s="45" t="s">
        <v>203</v>
      </c>
      <c r="D159" s="82">
        <v>52040</v>
      </c>
      <c r="E159" s="54">
        <v>52040</v>
      </c>
      <c r="F159" s="54"/>
      <c r="G159" s="109"/>
      <c r="H159" s="82">
        <v>52040</v>
      </c>
      <c r="I159" s="54">
        <v>52040</v>
      </c>
      <c r="J159" s="54"/>
      <c r="K159" s="109"/>
      <c r="L159" s="82">
        <v>50700</v>
      </c>
      <c r="M159" s="54">
        <v>50700</v>
      </c>
      <c r="N159" s="54"/>
      <c r="O159" s="109"/>
      <c r="P159" s="291"/>
    </row>
    <row r="160" spans="1:16" s="22" customFormat="1" x14ac:dyDescent="0.25">
      <c r="A160" s="41"/>
      <c r="B160" s="25"/>
      <c r="C160" s="45" t="s">
        <v>204</v>
      </c>
      <c r="D160" s="82">
        <v>6245</v>
      </c>
      <c r="E160" s="54"/>
      <c r="F160" s="54">
        <v>6245</v>
      </c>
      <c r="G160" s="109"/>
      <c r="H160" s="82">
        <v>6245</v>
      </c>
      <c r="I160" s="54"/>
      <c r="J160" s="54">
        <v>6245</v>
      </c>
      <c r="K160" s="109"/>
      <c r="L160" s="82">
        <v>6245</v>
      </c>
      <c r="M160" s="54"/>
      <c r="N160" s="54">
        <v>6245</v>
      </c>
      <c r="O160" s="109"/>
      <c r="P160" s="291"/>
    </row>
    <row r="161" spans="1:16" s="22" customFormat="1" x14ac:dyDescent="0.25">
      <c r="A161" s="41"/>
      <c r="B161" s="25"/>
      <c r="C161" s="45" t="s">
        <v>205</v>
      </c>
      <c r="D161" s="82"/>
      <c r="E161" s="54"/>
      <c r="F161" s="54"/>
      <c r="G161" s="109"/>
      <c r="H161" s="82"/>
      <c r="I161" s="54"/>
      <c r="J161" s="54"/>
      <c r="K161" s="109"/>
      <c r="L161" s="82"/>
      <c r="M161" s="54"/>
      <c r="N161" s="54"/>
      <c r="O161" s="109"/>
      <c r="P161" s="293"/>
    </row>
    <row r="162" spans="1:16" s="22" customFormat="1" ht="30" x14ac:dyDescent="0.25">
      <c r="A162" s="41"/>
      <c r="B162" s="25"/>
      <c r="C162" s="45" t="s">
        <v>206</v>
      </c>
      <c r="D162" s="82">
        <v>6778</v>
      </c>
      <c r="E162" s="54">
        <v>6778</v>
      </c>
      <c r="F162" s="54"/>
      <c r="G162" s="109"/>
      <c r="H162" s="82">
        <v>6778</v>
      </c>
      <c r="I162" s="54">
        <v>6778</v>
      </c>
      <c r="J162" s="54"/>
      <c r="K162" s="109"/>
      <c r="L162" s="82">
        <v>6778</v>
      </c>
      <c r="M162" s="54">
        <v>6778</v>
      </c>
      <c r="N162" s="54"/>
      <c r="O162" s="109"/>
      <c r="P162" s="291"/>
    </row>
    <row r="163" spans="1:16" s="22" customFormat="1" ht="30" x14ac:dyDescent="0.25">
      <c r="A163" s="41"/>
      <c r="B163" s="25"/>
      <c r="C163" s="45" t="s">
        <v>207</v>
      </c>
      <c r="D163" s="82">
        <v>1419</v>
      </c>
      <c r="E163" s="54">
        <v>1419</v>
      </c>
      <c r="F163" s="54"/>
      <c r="G163" s="109"/>
      <c r="H163" s="82">
        <v>1419</v>
      </c>
      <c r="I163" s="54">
        <v>1419</v>
      </c>
      <c r="J163" s="54"/>
      <c r="K163" s="109"/>
      <c r="L163" s="82">
        <v>1419</v>
      </c>
      <c r="M163" s="54">
        <v>1419</v>
      </c>
      <c r="N163" s="54"/>
      <c r="O163" s="109"/>
      <c r="P163" s="291"/>
    </row>
    <row r="164" spans="1:16" s="22" customFormat="1" ht="30" x14ac:dyDescent="0.25">
      <c r="A164" s="41"/>
      <c r="B164" s="25"/>
      <c r="C164" s="45" t="s">
        <v>208</v>
      </c>
      <c r="D164" s="82">
        <v>1403</v>
      </c>
      <c r="E164" s="54">
        <v>1403</v>
      </c>
      <c r="F164" s="54"/>
      <c r="G164" s="109"/>
      <c r="H164" s="82">
        <v>1403</v>
      </c>
      <c r="I164" s="54">
        <v>1403</v>
      </c>
      <c r="J164" s="54"/>
      <c r="K164" s="109"/>
      <c r="L164" s="82">
        <v>1403</v>
      </c>
      <c r="M164" s="54">
        <v>1403</v>
      </c>
      <c r="N164" s="54"/>
      <c r="O164" s="109"/>
      <c r="P164" s="291"/>
    </row>
    <row r="165" spans="1:16" s="22" customFormat="1" x14ac:dyDescent="0.25">
      <c r="A165" s="41"/>
      <c r="B165" s="25"/>
      <c r="C165" s="78" t="s">
        <v>209</v>
      </c>
      <c r="D165" s="82">
        <v>16154</v>
      </c>
      <c r="E165" s="54">
        <v>16154</v>
      </c>
      <c r="F165" s="54"/>
      <c r="G165" s="109"/>
      <c r="H165" s="82">
        <v>16154</v>
      </c>
      <c r="I165" s="54">
        <v>16154</v>
      </c>
      <c r="J165" s="54"/>
      <c r="K165" s="109"/>
      <c r="L165" s="82">
        <v>19152</v>
      </c>
      <c r="M165" s="54">
        <v>19152</v>
      </c>
      <c r="N165" s="54"/>
      <c r="O165" s="109"/>
      <c r="P165" s="291"/>
    </row>
    <row r="166" spans="1:16" s="22" customFormat="1" x14ac:dyDescent="0.25">
      <c r="A166" s="41"/>
      <c r="B166" s="25"/>
      <c r="C166" s="62" t="s">
        <v>210</v>
      </c>
      <c r="D166" s="82">
        <v>100</v>
      </c>
      <c r="E166" s="54"/>
      <c r="F166" s="54"/>
      <c r="G166" s="109">
        <v>100</v>
      </c>
      <c r="H166" s="82">
        <v>100</v>
      </c>
      <c r="I166" s="54"/>
      <c r="J166" s="54"/>
      <c r="K166" s="109">
        <v>100</v>
      </c>
      <c r="L166" s="82">
        <v>34</v>
      </c>
      <c r="M166" s="54"/>
      <c r="N166" s="54"/>
      <c r="O166" s="109">
        <v>34</v>
      </c>
      <c r="P166" s="291"/>
    </row>
    <row r="167" spans="1:16" s="22" customFormat="1" ht="30" x14ac:dyDescent="0.25">
      <c r="A167" s="41"/>
      <c r="B167" s="25"/>
      <c r="C167" s="62" t="s">
        <v>576</v>
      </c>
      <c r="D167" s="88"/>
      <c r="E167" s="54"/>
      <c r="F167" s="54"/>
      <c r="G167" s="110"/>
      <c r="H167" s="88">
        <v>8964</v>
      </c>
      <c r="I167" s="54">
        <v>8964</v>
      </c>
      <c r="J167" s="54"/>
      <c r="K167" s="110"/>
      <c r="L167" s="88">
        <v>8964</v>
      </c>
      <c r="M167" s="54">
        <v>8964</v>
      </c>
      <c r="N167" s="54"/>
      <c r="O167" s="110"/>
      <c r="P167" s="291"/>
    </row>
    <row r="168" spans="1:16" s="22" customFormat="1" ht="45" x14ac:dyDescent="0.25">
      <c r="A168" s="41"/>
      <c r="B168" s="25"/>
      <c r="C168" s="62" t="s">
        <v>577</v>
      </c>
      <c r="D168" s="88"/>
      <c r="E168" s="54"/>
      <c r="F168" s="54"/>
      <c r="G168" s="110"/>
      <c r="H168" s="88">
        <v>9195</v>
      </c>
      <c r="I168" s="54">
        <v>9195</v>
      </c>
      <c r="J168" s="54"/>
      <c r="K168" s="110"/>
      <c r="L168" s="88">
        <v>8474</v>
      </c>
      <c r="M168" s="54">
        <v>8474</v>
      </c>
      <c r="N168" s="54"/>
      <c r="O168" s="110"/>
      <c r="P168" s="291"/>
    </row>
    <row r="169" spans="1:16" s="22" customFormat="1" ht="45" x14ac:dyDescent="0.25">
      <c r="A169" s="41"/>
      <c r="B169" s="25"/>
      <c r="C169" s="62" t="s">
        <v>578</v>
      </c>
      <c r="D169" s="88"/>
      <c r="E169" s="54"/>
      <c r="F169" s="54"/>
      <c r="G169" s="110"/>
      <c r="H169" s="88">
        <v>7842</v>
      </c>
      <c r="I169" s="54">
        <v>7842</v>
      </c>
      <c r="J169" s="54"/>
      <c r="K169" s="110"/>
      <c r="L169" s="88">
        <v>6255</v>
      </c>
      <c r="M169" s="54">
        <v>6255</v>
      </c>
      <c r="N169" s="54"/>
      <c r="O169" s="110"/>
      <c r="P169" s="291"/>
    </row>
    <row r="170" spans="1:16" s="22" customFormat="1" ht="45" x14ac:dyDescent="0.25">
      <c r="A170" s="41"/>
      <c r="B170" s="25"/>
      <c r="C170" s="62" t="s">
        <v>579</v>
      </c>
      <c r="D170" s="88"/>
      <c r="E170" s="54"/>
      <c r="F170" s="54"/>
      <c r="G170" s="110"/>
      <c r="H170" s="88">
        <v>16738</v>
      </c>
      <c r="I170" s="54">
        <v>16738</v>
      </c>
      <c r="J170" s="54"/>
      <c r="K170" s="110"/>
      <c r="L170" s="88">
        <v>12799</v>
      </c>
      <c r="M170" s="54">
        <v>12799</v>
      </c>
      <c r="N170" s="54"/>
      <c r="O170" s="110"/>
      <c r="P170" s="291"/>
    </row>
    <row r="171" spans="1:16" s="22" customFormat="1" x14ac:dyDescent="0.25">
      <c r="A171" s="41"/>
      <c r="B171" s="25"/>
      <c r="C171" s="62" t="s">
        <v>663</v>
      </c>
      <c r="D171" s="88"/>
      <c r="E171" s="54"/>
      <c r="F171" s="54"/>
      <c r="G171" s="110"/>
      <c r="H171" s="88">
        <v>3176</v>
      </c>
      <c r="I171" s="54">
        <v>3176</v>
      </c>
      <c r="J171" s="54"/>
      <c r="K171" s="110"/>
      <c r="L171" s="88">
        <v>3176</v>
      </c>
      <c r="M171" s="54">
        <v>3176</v>
      </c>
      <c r="N171" s="54"/>
      <c r="O171" s="110"/>
      <c r="P171" s="291"/>
    </row>
    <row r="172" spans="1:16" s="22" customFormat="1" x14ac:dyDescent="0.25">
      <c r="A172" s="41"/>
      <c r="B172" s="25"/>
      <c r="C172" s="62" t="s">
        <v>685</v>
      </c>
      <c r="D172" s="88"/>
      <c r="E172" s="54"/>
      <c r="F172" s="54"/>
      <c r="G172" s="110"/>
      <c r="H172" s="88"/>
      <c r="I172" s="54"/>
      <c r="J172" s="54"/>
      <c r="K172" s="110"/>
      <c r="L172" s="88">
        <v>364</v>
      </c>
      <c r="M172" s="54">
        <v>364</v>
      </c>
      <c r="N172" s="54"/>
      <c r="O172" s="110"/>
      <c r="P172" s="291"/>
    </row>
    <row r="173" spans="1:16" s="22" customFormat="1" x14ac:dyDescent="0.25">
      <c r="A173" s="41"/>
      <c r="B173" s="25"/>
      <c r="C173" s="64" t="s">
        <v>48</v>
      </c>
      <c r="D173" s="89">
        <f t="shared" ref="D173:G173" si="43">SUM(D158:D166)</f>
        <v>84949</v>
      </c>
      <c r="E173" s="40">
        <f t="shared" si="43"/>
        <v>77794</v>
      </c>
      <c r="F173" s="40">
        <f t="shared" si="43"/>
        <v>7055</v>
      </c>
      <c r="G173" s="106">
        <f t="shared" si="43"/>
        <v>100</v>
      </c>
      <c r="H173" s="89">
        <f>SUM(H158:H171)</f>
        <v>130864</v>
      </c>
      <c r="I173" s="40">
        <f>SUM(I158:I171)</f>
        <v>123709</v>
      </c>
      <c r="J173" s="40">
        <f>SUM(J158:J171)</f>
        <v>7055</v>
      </c>
      <c r="K173" s="106">
        <f>SUM(K158:K171)</f>
        <v>100</v>
      </c>
      <c r="L173" s="89">
        <f>SUM(L158:L172)</f>
        <v>127383</v>
      </c>
      <c r="M173" s="40">
        <f>SUM(M158:M172)</f>
        <v>119484</v>
      </c>
      <c r="N173" s="40">
        <f>SUM(N158:N172)</f>
        <v>7865</v>
      </c>
      <c r="O173" s="106">
        <f>SUM(O158:O172)</f>
        <v>34</v>
      </c>
      <c r="P173" s="293"/>
    </row>
    <row r="174" spans="1:16" s="22" customFormat="1" x14ac:dyDescent="0.25">
      <c r="A174" s="41"/>
      <c r="B174" s="37"/>
      <c r="C174" s="64"/>
      <c r="D174" s="95"/>
      <c r="E174" s="69"/>
      <c r="F174" s="69"/>
      <c r="G174" s="122"/>
      <c r="H174" s="95"/>
      <c r="I174" s="69"/>
      <c r="J174" s="69"/>
      <c r="K174" s="122"/>
      <c r="L174" s="95"/>
      <c r="M174" s="69"/>
      <c r="N174" s="69"/>
      <c r="O174" s="122"/>
      <c r="P174" s="293"/>
    </row>
    <row r="175" spans="1:16" s="22" customFormat="1" x14ac:dyDescent="0.25">
      <c r="A175" s="41"/>
      <c r="C175" s="45" t="s">
        <v>129</v>
      </c>
      <c r="D175" s="82"/>
      <c r="E175" s="54"/>
      <c r="F175" s="54"/>
      <c r="G175" s="109"/>
      <c r="H175" s="82"/>
      <c r="I175" s="54"/>
      <c r="J175" s="54"/>
      <c r="K175" s="109"/>
      <c r="L175" s="82"/>
      <c r="M175" s="54"/>
      <c r="N175" s="54"/>
      <c r="O175" s="109"/>
      <c r="P175" s="293"/>
    </row>
    <row r="176" spans="1:16" s="22" customFormat="1" x14ac:dyDescent="0.25">
      <c r="A176" s="41"/>
      <c r="B176" s="37"/>
      <c r="C176" s="46" t="s">
        <v>19</v>
      </c>
      <c r="D176" s="82">
        <v>8215</v>
      </c>
      <c r="E176" s="54">
        <v>8215</v>
      </c>
      <c r="F176" s="54"/>
      <c r="G176" s="109"/>
      <c r="H176" s="82">
        <v>8215</v>
      </c>
      <c r="I176" s="54">
        <v>8215</v>
      </c>
      <c r="J176" s="54"/>
      <c r="K176" s="109"/>
      <c r="L176" s="82">
        <v>0</v>
      </c>
      <c r="M176" s="54">
        <v>0</v>
      </c>
      <c r="N176" s="54"/>
      <c r="O176" s="109"/>
      <c r="P176" s="293"/>
    </row>
    <row r="177" spans="1:16" s="23" customFormat="1" ht="17.25" x14ac:dyDescent="0.3">
      <c r="A177" s="24"/>
      <c r="B177" s="37"/>
      <c r="C177" s="45" t="s">
        <v>118</v>
      </c>
      <c r="D177" s="82">
        <v>112</v>
      </c>
      <c r="E177" s="54">
        <v>112</v>
      </c>
      <c r="F177" s="54"/>
      <c r="G177" s="109"/>
      <c r="H177" s="82">
        <v>112</v>
      </c>
      <c r="I177" s="54">
        <v>112</v>
      </c>
      <c r="J177" s="54"/>
      <c r="K177" s="109"/>
      <c r="L177" s="82">
        <v>0</v>
      </c>
      <c r="M177" s="54">
        <v>0</v>
      </c>
      <c r="N177" s="54"/>
      <c r="O177" s="109"/>
      <c r="P177" s="294"/>
    </row>
    <row r="178" spans="1:16" s="23" customFormat="1" ht="30.75" x14ac:dyDescent="0.3">
      <c r="A178" s="24"/>
      <c r="B178" s="37"/>
      <c r="C178" s="45" t="s">
        <v>119</v>
      </c>
      <c r="D178" s="82">
        <v>14626</v>
      </c>
      <c r="E178" s="54">
        <v>14626</v>
      </c>
      <c r="F178" s="54"/>
      <c r="G178" s="109"/>
      <c r="H178" s="82">
        <v>14626</v>
      </c>
      <c r="I178" s="54">
        <v>14626</v>
      </c>
      <c r="J178" s="54"/>
      <c r="K178" s="109"/>
      <c r="L178" s="82">
        <v>0</v>
      </c>
      <c r="M178" s="54">
        <v>0</v>
      </c>
      <c r="N178" s="54"/>
      <c r="O178" s="109"/>
      <c r="P178" s="294"/>
    </row>
    <row r="179" spans="1:16" s="23" customFormat="1" ht="17.25" x14ac:dyDescent="0.3">
      <c r="A179" s="24"/>
      <c r="B179" s="37"/>
      <c r="C179" s="62" t="s">
        <v>211</v>
      </c>
      <c r="D179" s="82">
        <v>24913</v>
      </c>
      <c r="E179" s="54">
        <v>24913</v>
      </c>
      <c r="F179" s="54"/>
      <c r="G179" s="109"/>
      <c r="H179" s="82">
        <v>24913</v>
      </c>
      <c r="I179" s="54">
        <v>24913</v>
      </c>
      <c r="J179" s="54"/>
      <c r="K179" s="109"/>
      <c r="L179" s="82">
        <v>24912</v>
      </c>
      <c r="M179" s="54">
        <v>24912</v>
      </c>
      <c r="N179" s="54"/>
      <c r="O179" s="109"/>
      <c r="P179" s="291"/>
    </row>
    <row r="180" spans="1:16" s="23" customFormat="1" ht="17.25" x14ac:dyDescent="0.3">
      <c r="A180" s="24"/>
      <c r="B180" s="37"/>
      <c r="C180" s="45" t="s">
        <v>580</v>
      </c>
      <c r="D180" s="87"/>
      <c r="E180" s="30"/>
      <c r="F180" s="30"/>
      <c r="G180" s="108"/>
      <c r="H180" s="87">
        <v>2476</v>
      </c>
      <c r="I180" s="30">
        <v>2476</v>
      </c>
      <c r="J180" s="30"/>
      <c r="K180" s="108"/>
      <c r="L180" s="87">
        <v>2476</v>
      </c>
      <c r="M180" s="30">
        <v>2476</v>
      </c>
      <c r="N180" s="30"/>
      <c r="O180" s="108"/>
      <c r="P180" s="291"/>
    </row>
    <row r="181" spans="1:16" s="23" customFormat="1" ht="30.75" x14ac:dyDescent="0.3">
      <c r="A181" s="24"/>
      <c r="B181" s="37"/>
      <c r="C181" s="45" t="s">
        <v>581</v>
      </c>
      <c r="D181" s="87"/>
      <c r="E181" s="30"/>
      <c r="F181" s="30"/>
      <c r="G181" s="108"/>
      <c r="H181" s="87">
        <v>143425</v>
      </c>
      <c r="I181" s="30">
        <v>143425</v>
      </c>
      <c r="J181" s="30"/>
      <c r="K181" s="108"/>
      <c r="L181" s="87">
        <v>141990</v>
      </c>
      <c r="M181" s="30">
        <v>141990</v>
      </c>
      <c r="N181" s="30"/>
      <c r="O181" s="108"/>
      <c r="P181" s="291"/>
    </row>
    <row r="182" spans="1:16" s="23" customFormat="1" ht="48.75" customHeight="1" x14ac:dyDescent="0.3">
      <c r="A182" s="24"/>
      <c r="B182" s="37"/>
      <c r="C182" s="45" t="s">
        <v>582</v>
      </c>
      <c r="D182" s="87"/>
      <c r="E182" s="30"/>
      <c r="F182" s="30"/>
      <c r="G182" s="108"/>
      <c r="H182" s="87">
        <v>67595</v>
      </c>
      <c r="I182" s="30">
        <v>67595</v>
      </c>
      <c r="J182" s="30"/>
      <c r="K182" s="108"/>
      <c r="L182" s="87">
        <v>66919</v>
      </c>
      <c r="M182" s="30">
        <v>66919</v>
      </c>
      <c r="N182" s="30"/>
      <c r="O182" s="108"/>
      <c r="P182" s="291"/>
    </row>
    <row r="183" spans="1:16" s="22" customFormat="1" x14ac:dyDescent="0.25">
      <c r="A183" s="24"/>
      <c r="B183" s="37"/>
      <c r="C183" s="64" t="s">
        <v>48</v>
      </c>
      <c r="D183" s="92">
        <f>SUM(D175:D179)</f>
        <v>47866</v>
      </c>
      <c r="E183" s="73">
        <f>SUM(E175:E179)</f>
        <v>47866</v>
      </c>
      <c r="F183" s="73">
        <f>SUM(F175:F178)</f>
        <v>0</v>
      </c>
      <c r="G183" s="120">
        <f>SUM(G175:G178)</f>
        <v>0</v>
      </c>
      <c r="H183" s="92">
        <f t="shared" ref="H183:K183" si="44">SUM(H176:H182)</f>
        <v>261362</v>
      </c>
      <c r="I183" s="73">
        <f t="shared" si="44"/>
        <v>261362</v>
      </c>
      <c r="J183" s="73">
        <f t="shared" si="44"/>
        <v>0</v>
      </c>
      <c r="K183" s="120">
        <f t="shared" si="44"/>
        <v>0</v>
      </c>
      <c r="L183" s="92">
        <f t="shared" ref="L183:O183" si="45">SUM(L176:L182)</f>
        <v>236297</v>
      </c>
      <c r="M183" s="73">
        <f t="shared" si="45"/>
        <v>236297</v>
      </c>
      <c r="N183" s="73">
        <f t="shared" si="45"/>
        <v>0</v>
      </c>
      <c r="O183" s="120">
        <f t="shared" si="45"/>
        <v>0</v>
      </c>
      <c r="P183" s="293"/>
    </row>
    <row r="184" spans="1:16" s="10" customFormat="1" x14ac:dyDescent="0.25">
      <c r="A184" s="41"/>
      <c r="B184" s="37"/>
      <c r="C184" s="64"/>
      <c r="D184" s="92"/>
      <c r="E184" s="73"/>
      <c r="F184" s="73"/>
      <c r="G184" s="120"/>
      <c r="H184" s="92"/>
      <c r="I184" s="73"/>
      <c r="J184" s="73"/>
      <c r="K184" s="120"/>
      <c r="L184" s="92"/>
      <c r="M184" s="73"/>
      <c r="N184" s="73"/>
      <c r="O184" s="120"/>
      <c r="P184" s="291"/>
    </row>
    <row r="185" spans="1:16" s="10" customFormat="1" x14ac:dyDescent="0.25">
      <c r="A185" s="41"/>
      <c r="B185" s="37"/>
      <c r="C185" s="65" t="s">
        <v>85</v>
      </c>
      <c r="D185" s="94">
        <f t="shared" ref="D185:K185" si="46">D173+D183</f>
        <v>132815</v>
      </c>
      <c r="E185" s="74">
        <f t="shared" si="46"/>
        <v>125660</v>
      </c>
      <c r="F185" s="74">
        <f t="shared" si="46"/>
        <v>7055</v>
      </c>
      <c r="G185" s="121">
        <f t="shared" si="46"/>
        <v>100</v>
      </c>
      <c r="H185" s="94">
        <f t="shared" si="46"/>
        <v>392226</v>
      </c>
      <c r="I185" s="74">
        <f t="shared" si="46"/>
        <v>385071</v>
      </c>
      <c r="J185" s="74">
        <f t="shared" si="46"/>
        <v>7055</v>
      </c>
      <c r="K185" s="121">
        <f t="shared" si="46"/>
        <v>100</v>
      </c>
      <c r="L185" s="94">
        <f t="shared" ref="L185:O185" si="47">L173+L183</f>
        <v>363680</v>
      </c>
      <c r="M185" s="74">
        <f t="shared" si="47"/>
        <v>355781</v>
      </c>
      <c r="N185" s="74">
        <f t="shared" si="47"/>
        <v>7865</v>
      </c>
      <c r="O185" s="121">
        <f t="shared" si="47"/>
        <v>34</v>
      </c>
      <c r="P185" s="291"/>
    </row>
    <row r="186" spans="1:16" s="10" customFormat="1" x14ac:dyDescent="0.25">
      <c r="A186" s="41"/>
      <c r="B186" s="37"/>
      <c r="C186" s="65"/>
      <c r="D186" s="96"/>
      <c r="E186" s="71"/>
      <c r="F186" s="71"/>
      <c r="G186" s="123"/>
      <c r="H186" s="96"/>
      <c r="I186" s="71"/>
      <c r="J186" s="71"/>
      <c r="K186" s="123"/>
      <c r="L186" s="96"/>
      <c r="M186" s="71"/>
      <c r="N186" s="71"/>
      <c r="O186" s="123"/>
      <c r="P186" s="291"/>
    </row>
    <row r="187" spans="1:16" s="10" customFormat="1" x14ac:dyDescent="0.25">
      <c r="A187" s="41"/>
      <c r="B187" s="25" t="s">
        <v>41</v>
      </c>
      <c r="C187" s="45" t="s">
        <v>91</v>
      </c>
      <c r="D187" s="93"/>
      <c r="E187" s="70"/>
      <c r="F187" s="70"/>
      <c r="G187" s="119"/>
      <c r="H187" s="93"/>
      <c r="I187" s="70"/>
      <c r="J187" s="70"/>
      <c r="K187" s="119"/>
      <c r="L187" s="93"/>
      <c r="M187" s="70"/>
      <c r="N187" s="70"/>
      <c r="O187" s="119"/>
      <c r="P187" s="291"/>
    </row>
    <row r="188" spans="1:16" s="10" customFormat="1" x14ac:dyDescent="0.25">
      <c r="A188" s="41"/>
      <c r="B188" s="43"/>
      <c r="C188" s="45" t="s">
        <v>120</v>
      </c>
      <c r="D188" s="93"/>
      <c r="E188" s="70"/>
      <c r="F188" s="70"/>
      <c r="G188" s="119"/>
      <c r="H188" s="93"/>
      <c r="I188" s="70"/>
      <c r="J188" s="70"/>
      <c r="K188" s="119"/>
      <c r="L188" s="93"/>
      <c r="M188" s="70"/>
      <c r="N188" s="70"/>
      <c r="O188" s="119"/>
      <c r="P188" s="291"/>
    </row>
    <row r="189" spans="1:16" s="10" customFormat="1" x14ac:dyDescent="0.25">
      <c r="A189" s="41"/>
      <c r="B189" s="43"/>
      <c r="C189" s="45" t="s">
        <v>4</v>
      </c>
      <c r="D189" s="82">
        <v>2783</v>
      </c>
      <c r="E189" s="54">
        <v>2783</v>
      </c>
      <c r="F189" s="54"/>
      <c r="G189" s="109"/>
      <c r="H189" s="82">
        <v>2783</v>
      </c>
      <c r="I189" s="54">
        <v>2783</v>
      </c>
      <c r="J189" s="54"/>
      <c r="K189" s="109"/>
      <c r="L189" s="82">
        <v>0</v>
      </c>
      <c r="M189" s="54">
        <v>0</v>
      </c>
      <c r="N189" s="54"/>
      <c r="O189" s="109"/>
      <c r="P189" s="291"/>
    </row>
    <row r="190" spans="1:16" s="10" customFormat="1" ht="30" x14ac:dyDescent="0.25">
      <c r="A190" s="41"/>
      <c r="B190" s="43"/>
      <c r="C190" s="45" t="s">
        <v>212</v>
      </c>
      <c r="D190" s="88">
        <v>1000</v>
      </c>
      <c r="E190" s="54">
        <v>1000</v>
      </c>
      <c r="F190" s="54"/>
      <c r="G190" s="110"/>
      <c r="H190" s="88">
        <v>2653</v>
      </c>
      <c r="I190" s="54">
        <v>2653</v>
      </c>
      <c r="J190" s="54"/>
      <c r="K190" s="110"/>
      <c r="L190" s="88">
        <v>2653</v>
      </c>
      <c r="M190" s="54">
        <v>2653</v>
      </c>
      <c r="N190" s="54"/>
      <c r="O190" s="110"/>
      <c r="P190" s="291"/>
    </row>
    <row r="191" spans="1:16" s="10" customFormat="1" ht="30" x14ac:dyDescent="0.25">
      <c r="A191" s="41"/>
      <c r="B191" s="43"/>
      <c r="C191" s="45" t="s">
        <v>213</v>
      </c>
      <c r="D191" s="88">
        <v>2500</v>
      </c>
      <c r="E191" s="54">
        <v>2500</v>
      </c>
      <c r="F191" s="54"/>
      <c r="G191" s="110"/>
      <c r="H191" s="88">
        <v>2500</v>
      </c>
      <c r="I191" s="54">
        <v>2500</v>
      </c>
      <c r="J191" s="54"/>
      <c r="K191" s="110"/>
      <c r="L191" s="88">
        <v>2500</v>
      </c>
      <c r="M191" s="54">
        <v>2500</v>
      </c>
      <c r="N191" s="54"/>
      <c r="O191" s="110"/>
      <c r="P191" s="291"/>
    </row>
    <row r="192" spans="1:16" s="23" customFormat="1" ht="17.25" x14ac:dyDescent="0.3">
      <c r="A192" s="100"/>
      <c r="B192" s="37"/>
      <c r="C192" s="64" t="s">
        <v>48</v>
      </c>
      <c r="D192" s="99">
        <f>SUM(D189:D191)</f>
        <v>6283</v>
      </c>
      <c r="E192" s="73">
        <f>SUM(E189:E191)</f>
        <v>6283</v>
      </c>
      <c r="F192" s="73">
        <f>SUM(F189:F190)</f>
        <v>0</v>
      </c>
      <c r="G192" s="118">
        <f>SUM(G189:G190)</f>
        <v>0</v>
      </c>
      <c r="H192" s="99">
        <f>SUM(H189:H191)</f>
        <v>7936</v>
      </c>
      <c r="I192" s="73">
        <f>SUM(I189:I191)</f>
        <v>7936</v>
      </c>
      <c r="J192" s="73">
        <f>SUM(J189:J190)</f>
        <v>0</v>
      </c>
      <c r="K192" s="118">
        <f>SUM(K189:K190)</f>
        <v>0</v>
      </c>
      <c r="L192" s="99">
        <f>SUM(L189:L191)</f>
        <v>5153</v>
      </c>
      <c r="M192" s="73">
        <f>SUM(M189:M191)</f>
        <v>5153</v>
      </c>
      <c r="N192" s="73">
        <f>SUM(N189:N190)</f>
        <v>0</v>
      </c>
      <c r="O192" s="118">
        <f>SUM(O189:O190)</f>
        <v>0</v>
      </c>
      <c r="P192" s="294"/>
    </row>
    <row r="193" spans="1:16" s="21" customFormat="1" x14ac:dyDescent="0.25">
      <c r="A193" s="27"/>
      <c r="B193" s="25"/>
      <c r="C193" s="45"/>
      <c r="D193" s="93"/>
      <c r="E193" s="70"/>
      <c r="F193" s="70"/>
      <c r="G193" s="119"/>
      <c r="H193" s="93"/>
      <c r="I193" s="70"/>
      <c r="J193" s="70"/>
      <c r="K193" s="119"/>
      <c r="L193" s="93"/>
      <c r="M193" s="70"/>
      <c r="N193" s="70"/>
      <c r="O193" s="119"/>
      <c r="P193" s="292"/>
    </row>
    <row r="194" spans="1:16" s="21" customFormat="1" x14ac:dyDescent="0.25">
      <c r="A194" s="27"/>
      <c r="B194" s="25"/>
      <c r="C194" s="45" t="s">
        <v>121</v>
      </c>
      <c r="D194" s="93"/>
      <c r="E194" s="70"/>
      <c r="F194" s="70"/>
      <c r="G194" s="119"/>
      <c r="H194" s="93"/>
      <c r="I194" s="70"/>
      <c r="J194" s="70"/>
      <c r="K194" s="119"/>
      <c r="L194" s="93"/>
      <c r="M194" s="70"/>
      <c r="N194" s="70"/>
      <c r="O194" s="119"/>
      <c r="P194" s="292"/>
    </row>
    <row r="195" spans="1:16" s="21" customFormat="1" x14ac:dyDescent="0.25">
      <c r="A195" s="27"/>
      <c r="B195" s="25"/>
      <c r="C195" s="45" t="s">
        <v>55</v>
      </c>
      <c r="D195" s="82">
        <v>1000</v>
      </c>
      <c r="E195" s="54">
        <v>1000</v>
      </c>
      <c r="F195" s="54"/>
      <c r="G195" s="109"/>
      <c r="H195" s="82">
        <v>1000</v>
      </c>
      <c r="I195" s="54">
        <v>1000</v>
      </c>
      <c r="J195" s="54"/>
      <c r="K195" s="109"/>
      <c r="L195" s="82">
        <v>0</v>
      </c>
      <c r="M195" s="54">
        <v>0</v>
      </c>
      <c r="N195" s="54"/>
      <c r="O195" s="109"/>
      <c r="P195" s="292"/>
    </row>
    <row r="196" spans="1:16" s="21" customFormat="1" x14ac:dyDescent="0.25">
      <c r="A196" s="24"/>
      <c r="B196" s="43"/>
      <c r="C196" s="45" t="s">
        <v>5</v>
      </c>
      <c r="D196" s="82">
        <v>5000</v>
      </c>
      <c r="E196" s="54">
        <v>5000</v>
      </c>
      <c r="F196" s="54"/>
      <c r="G196" s="109"/>
      <c r="H196" s="82">
        <v>5000</v>
      </c>
      <c r="I196" s="54">
        <v>5000</v>
      </c>
      <c r="J196" s="54"/>
      <c r="K196" s="109"/>
      <c r="L196" s="82">
        <v>1737</v>
      </c>
      <c r="M196" s="54">
        <v>1737</v>
      </c>
      <c r="N196" s="54"/>
      <c r="O196" s="109"/>
      <c r="P196" s="291"/>
    </row>
    <row r="197" spans="1:16" s="21" customFormat="1" x14ac:dyDescent="0.25">
      <c r="A197" s="24"/>
      <c r="B197" s="43"/>
      <c r="C197" s="45" t="s">
        <v>583</v>
      </c>
      <c r="D197" s="82">
        <v>7016</v>
      </c>
      <c r="E197" s="54">
        <v>7016</v>
      </c>
      <c r="F197" s="54"/>
      <c r="G197" s="109"/>
      <c r="H197" s="82">
        <v>7016</v>
      </c>
      <c r="I197" s="54">
        <v>7016</v>
      </c>
      <c r="J197" s="54"/>
      <c r="K197" s="109"/>
      <c r="L197" s="82">
        <v>0</v>
      </c>
      <c r="M197" s="54">
        <v>0</v>
      </c>
      <c r="N197" s="54"/>
      <c r="O197" s="109"/>
      <c r="P197" s="292"/>
    </row>
    <row r="198" spans="1:16" s="21" customFormat="1" x14ac:dyDescent="0.25">
      <c r="A198" s="24"/>
      <c r="B198" s="43"/>
      <c r="C198" s="62" t="s">
        <v>508</v>
      </c>
      <c r="D198" s="82"/>
      <c r="E198" s="54"/>
      <c r="F198" s="54"/>
      <c r="G198" s="109"/>
      <c r="H198" s="82">
        <v>1000</v>
      </c>
      <c r="I198" s="54">
        <v>1000</v>
      </c>
      <c r="J198" s="54"/>
      <c r="K198" s="109"/>
      <c r="L198" s="82">
        <v>1000</v>
      </c>
      <c r="M198" s="54">
        <v>1000</v>
      </c>
      <c r="N198" s="54"/>
      <c r="O198" s="109"/>
      <c r="P198" s="291"/>
    </row>
    <row r="199" spans="1:16" s="21" customFormat="1" x14ac:dyDescent="0.25">
      <c r="A199" s="24"/>
      <c r="B199" s="43"/>
      <c r="C199" s="62" t="s">
        <v>509</v>
      </c>
      <c r="D199" s="82"/>
      <c r="E199" s="54"/>
      <c r="F199" s="54"/>
      <c r="G199" s="109"/>
      <c r="H199" s="82">
        <v>2854</v>
      </c>
      <c r="I199" s="54">
        <v>2854</v>
      </c>
      <c r="J199" s="54"/>
      <c r="K199" s="109"/>
      <c r="L199" s="82">
        <v>0</v>
      </c>
      <c r="M199" s="54">
        <v>0</v>
      </c>
      <c r="N199" s="54"/>
      <c r="O199" s="109"/>
      <c r="P199" s="292"/>
    </row>
    <row r="200" spans="1:16" s="21" customFormat="1" x14ac:dyDescent="0.25">
      <c r="A200" s="24"/>
      <c r="B200" s="28"/>
      <c r="C200" s="64" t="s">
        <v>48</v>
      </c>
      <c r="D200" s="92">
        <f>SUM(D195:D197)</f>
        <v>13016</v>
      </c>
      <c r="E200" s="73">
        <f>SUM(E195:E197)</f>
        <v>13016</v>
      </c>
      <c r="F200" s="73">
        <f>SUM(F195:F197)</f>
        <v>0</v>
      </c>
      <c r="G200" s="120">
        <f>SUM(G195:G197)</f>
        <v>0</v>
      </c>
      <c r="H200" s="92">
        <f t="shared" ref="H200:K200" si="48">SUM(H195:H199)</f>
        <v>16870</v>
      </c>
      <c r="I200" s="73">
        <f t="shared" si="48"/>
        <v>16870</v>
      </c>
      <c r="J200" s="73">
        <f t="shared" si="48"/>
        <v>0</v>
      </c>
      <c r="K200" s="120">
        <f t="shared" si="48"/>
        <v>0</v>
      </c>
      <c r="L200" s="92">
        <f t="shared" ref="L200:O200" si="49">SUM(L195:L199)</f>
        <v>2737</v>
      </c>
      <c r="M200" s="73">
        <f t="shared" si="49"/>
        <v>2737</v>
      </c>
      <c r="N200" s="73">
        <f t="shared" si="49"/>
        <v>0</v>
      </c>
      <c r="O200" s="120">
        <f t="shared" si="49"/>
        <v>0</v>
      </c>
      <c r="P200" s="292"/>
    </row>
    <row r="201" spans="1:16" s="21" customFormat="1" x14ac:dyDescent="0.25">
      <c r="A201" s="24"/>
      <c r="B201" s="28"/>
      <c r="C201" s="64"/>
      <c r="D201" s="92"/>
      <c r="E201" s="73"/>
      <c r="F201" s="73"/>
      <c r="G201" s="120"/>
      <c r="H201" s="92"/>
      <c r="I201" s="73"/>
      <c r="J201" s="73"/>
      <c r="K201" s="120"/>
      <c r="L201" s="92"/>
      <c r="M201" s="73"/>
      <c r="N201" s="73"/>
      <c r="O201" s="120"/>
      <c r="P201" s="292"/>
    </row>
    <row r="202" spans="1:16" s="21" customFormat="1" x14ac:dyDescent="0.25">
      <c r="A202" s="24"/>
      <c r="B202" s="28"/>
      <c r="C202" s="65" t="s">
        <v>102</v>
      </c>
      <c r="D202" s="94">
        <f t="shared" ref="D202:K202" si="50">D192+D200</f>
        <v>19299</v>
      </c>
      <c r="E202" s="74">
        <f t="shared" si="50"/>
        <v>19299</v>
      </c>
      <c r="F202" s="74">
        <f t="shared" si="50"/>
        <v>0</v>
      </c>
      <c r="G202" s="121">
        <f t="shared" si="50"/>
        <v>0</v>
      </c>
      <c r="H202" s="94">
        <f t="shared" si="50"/>
        <v>24806</v>
      </c>
      <c r="I202" s="74">
        <f t="shared" si="50"/>
        <v>24806</v>
      </c>
      <c r="J202" s="74">
        <f t="shared" si="50"/>
        <v>0</v>
      </c>
      <c r="K202" s="121">
        <f t="shared" si="50"/>
        <v>0</v>
      </c>
      <c r="L202" s="94">
        <f t="shared" ref="L202:O202" si="51">L192+L200</f>
        <v>7890</v>
      </c>
      <c r="M202" s="74">
        <f t="shared" si="51"/>
        <v>7890</v>
      </c>
      <c r="N202" s="74">
        <f t="shared" si="51"/>
        <v>0</v>
      </c>
      <c r="O202" s="121">
        <f t="shared" si="51"/>
        <v>0</v>
      </c>
      <c r="P202" s="292"/>
    </row>
    <row r="203" spans="1:16" s="21" customFormat="1" x14ac:dyDescent="0.25">
      <c r="A203" s="24"/>
      <c r="B203" s="28"/>
      <c r="C203" s="64"/>
      <c r="D203" s="95"/>
      <c r="E203" s="69"/>
      <c r="F203" s="69"/>
      <c r="G203" s="122"/>
      <c r="H203" s="95"/>
      <c r="I203" s="69"/>
      <c r="J203" s="69"/>
      <c r="K203" s="122"/>
      <c r="L203" s="95"/>
      <c r="M203" s="69"/>
      <c r="N203" s="69"/>
      <c r="O203" s="122"/>
      <c r="P203" s="292"/>
    </row>
    <row r="204" spans="1:16" s="21" customFormat="1" x14ac:dyDescent="0.25">
      <c r="A204" s="24"/>
      <c r="B204" s="25" t="s">
        <v>43</v>
      </c>
      <c r="C204" s="45" t="s">
        <v>18</v>
      </c>
      <c r="D204" s="82"/>
      <c r="E204" s="54"/>
      <c r="F204" s="54"/>
      <c r="G204" s="109"/>
      <c r="H204" s="82"/>
      <c r="I204" s="54"/>
      <c r="J204" s="54"/>
      <c r="K204" s="109"/>
      <c r="L204" s="82"/>
      <c r="M204" s="54"/>
      <c r="N204" s="54"/>
      <c r="O204" s="109"/>
      <c r="P204" s="292"/>
    </row>
    <row r="205" spans="1:16" s="21" customFormat="1" x14ac:dyDescent="0.25">
      <c r="A205" s="24"/>
      <c r="B205" s="28"/>
      <c r="C205" s="45" t="s">
        <v>98</v>
      </c>
      <c r="D205" s="82"/>
      <c r="E205" s="54"/>
      <c r="F205" s="54"/>
      <c r="G205" s="109"/>
      <c r="H205" s="82"/>
      <c r="I205" s="54"/>
      <c r="J205" s="54"/>
      <c r="K205" s="109"/>
      <c r="L205" s="82"/>
      <c r="M205" s="54"/>
      <c r="N205" s="54"/>
      <c r="O205" s="109"/>
      <c r="P205" s="292"/>
    </row>
    <row r="206" spans="1:16" s="21" customFormat="1" x14ac:dyDescent="0.25">
      <c r="A206" s="24"/>
      <c r="B206" s="28"/>
      <c r="C206" s="45" t="s">
        <v>214</v>
      </c>
      <c r="D206" s="82">
        <v>700</v>
      </c>
      <c r="E206" s="54">
        <v>700</v>
      </c>
      <c r="F206" s="54"/>
      <c r="G206" s="109"/>
      <c r="H206" s="82">
        <v>700</v>
      </c>
      <c r="I206" s="54">
        <v>700</v>
      </c>
      <c r="J206" s="54"/>
      <c r="K206" s="109"/>
      <c r="L206" s="82">
        <v>145</v>
      </c>
      <c r="M206" s="54">
        <v>145</v>
      </c>
      <c r="N206" s="54"/>
      <c r="O206" s="109"/>
      <c r="P206" s="291"/>
    </row>
    <row r="207" spans="1:16" s="21" customFormat="1" x14ac:dyDescent="0.25">
      <c r="A207" s="24"/>
      <c r="B207" s="28"/>
      <c r="C207" s="45" t="s">
        <v>215</v>
      </c>
      <c r="D207" s="82">
        <v>325</v>
      </c>
      <c r="E207" s="54">
        <v>325</v>
      </c>
      <c r="F207" s="54"/>
      <c r="G207" s="109"/>
      <c r="H207" s="82">
        <v>325</v>
      </c>
      <c r="I207" s="54">
        <v>325</v>
      </c>
      <c r="J207" s="54"/>
      <c r="K207" s="109"/>
      <c r="L207" s="82">
        <v>212</v>
      </c>
      <c r="M207" s="54">
        <v>212</v>
      </c>
      <c r="N207" s="54"/>
      <c r="O207" s="109"/>
      <c r="P207" s="291"/>
    </row>
    <row r="208" spans="1:16" s="21" customFormat="1" x14ac:dyDescent="0.25">
      <c r="A208" s="24"/>
      <c r="B208" s="28"/>
      <c r="C208" s="45" t="s">
        <v>130</v>
      </c>
      <c r="D208" s="82"/>
      <c r="E208" s="54"/>
      <c r="F208" s="54"/>
      <c r="G208" s="109"/>
      <c r="H208" s="82"/>
      <c r="I208" s="54"/>
      <c r="J208" s="54"/>
      <c r="K208" s="109"/>
      <c r="L208" s="82"/>
      <c r="M208" s="54"/>
      <c r="N208" s="54"/>
      <c r="O208" s="109"/>
      <c r="P208" s="292"/>
    </row>
    <row r="209" spans="1:16" s="21" customFormat="1" x14ac:dyDescent="0.25">
      <c r="A209" s="24"/>
      <c r="B209" s="28"/>
      <c r="C209" s="45" t="s">
        <v>3</v>
      </c>
      <c r="D209" s="82">
        <v>2300</v>
      </c>
      <c r="E209" s="54">
        <v>2300</v>
      </c>
      <c r="F209" s="54"/>
      <c r="G209" s="109"/>
      <c r="H209" s="82">
        <v>0</v>
      </c>
      <c r="I209" s="54">
        <v>0</v>
      </c>
      <c r="J209" s="54"/>
      <c r="K209" s="109"/>
      <c r="L209" s="82">
        <v>0</v>
      </c>
      <c r="M209" s="54">
        <v>0</v>
      </c>
      <c r="N209" s="54"/>
      <c r="O209" s="109"/>
      <c r="P209" s="292"/>
    </row>
    <row r="210" spans="1:16" s="21" customFormat="1" x14ac:dyDescent="0.25">
      <c r="A210" s="24"/>
      <c r="B210" s="28"/>
      <c r="C210" s="45" t="s">
        <v>664</v>
      </c>
      <c r="D210" s="82"/>
      <c r="E210" s="54"/>
      <c r="F210" s="54"/>
      <c r="G210" s="109"/>
      <c r="H210" s="82">
        <v>1400</v>
      </c>
      <c r="I210" s="54">
        <v>1400</v>
      </c>
      <c r="J210" s="54"/>
      <c r="K210" s="109"/>
      <c r="L210" s="82">
        <v>1400</v>
      </c>
      <c r="M210" s="54">
        <v>1400</v>
      </c>
      <c r="N210" s="54"/>
      <c r="O210" s="109"/>
      <c r="P210" s="291"/>
    </row>
    <row r="211" spans="1:16" s="21" customFormat="1" x14ac:dyDescent="0.25">
      <c r="A211" s="24"/>
      <c r="B211" s="28"/>
      <c r="C211" s="45" t="s">
        <v>682</v>
      </c>
      <c r="D211" s="82"/>
      <c r="E211" s="54"/>
      <c r="F211" s="54"/>
      <c r="G211" s="109"/>
      <c r="H211" s="82"/>
      <c r="I211" s="54"/>
      <c r="J211" s="54"/>
      <c r="K211" s="109"/>
      <c r="L211" s="82">
        <v>140</v>
      </c>
      <c r="M211" s="54">
        <v>140</v>
      </c>
      <c r="N211" s="54"/>
      <c r="O211" s="109"/>
      <c r="P211" s="291"/>
    </row>
    <row r="212" spans="1:16" s="21" customFormat="1" x14ac:dyDescent="0.25">
      <c r="A212" s="24"/>
      <c r="B212" s="28"/>
      <c r="C212" s="64" t="s">
        <v>48</v>
      </c>
      <c r="D212" s="92">
        <f>SUM(D206:D209)</f>
        <v>3325</v>
      </c>
      <c r="E212" s="73">
        <f>SUM(E206:E209)</f>
        <v>3325</v>
      </c>
      <c r="F212" s="73">
        <f>SUM(F206:F208)</f>
        <v>0</v>
      </c>
      <c r="G212" s="120">
        <f>SUM(G206:G208)</f>
        <v>0</v>
      </c>
      <c r="H212" s="92">
        <f>SUM(H206:H210)</f>
        <v>2425</v>
      </c>
      <c r="I212" s="73">
        <f>SUM(I206:I210)</f>
        <v>2425</v>
      </c>
      <c r="J212" s="73">
        <f>SUM(J206:J208)</f>
        <v>0</v>
      </c>
      <c r="K212" s="120">
        <f>SUM(K206:K208)</f>
        <v>0</v>
      </c>
      <c r="L212" s="92">
        <f>SUM(L206:L211)</f>
        <v>1897</v>
      </c>
      <c r="M212" s="73">
        <f>SUM(M206:M211)</f>
        <v>1897</v>
      </c>
      <c r="N212" s="73">
        <f>SUM(N206:N208)</f>
        <v>0</v>
      </c>
      <c r="O212" s="120">
        <f>SUM(O206:O208)</f>
        <v>0</v>
      </c>
      <c r="P212" s="292"/>
    </row>
    <row r="213" spans="1:16" s="21" customFormat="1" x14ac:dyDescent="0.25">
      <c r="A213" s="24"/>
      <c r="B213" s="28"/>
      <c r="C213" s="64"/>
      <c r="D213" s="92"/>
      <c r="E213" s="73"/>
      <c r="F213" s="73"/>
      <c r="G213" s="120"/>
      <c r="H213" s="92"/>
      <c r="I213" s="73"/>
      <c r="J213" s="73"/>
      <c r="K213" s="120"/>
      <c r="L213" s="92"/>
      <c r="M213" s="73"/>
      <c r="N213" s="73"/>
      <c r="O213" s="120"/>
      <c r="P213" s="292"/>
    </row>
    <row r="214" spans="1:16" s="21" customFormat="1" x14ac:dyDescent="0.25">
      <c r="A214" s="24"/>
      <c r="B214" s="28"/>
      <c r="C214" s="65" t="s">
        <v>65</v>
      </c>
      <c r="D214" s="94">
        <f t="shared" ref="D214:K214" si="52">D212</f>
        <v>3325</v>
      </c>
      <c r="E214" s="74">
        <f t="shared" si="52"/>
        <v>3325</v>
      </c>
      <c r="F214" s="74">
        <f t="shared" si="52"/>
        <v>0</v>
      </c>
      <c r="G214" s="121">
        <f t="shared" si="52"/>
        <v>0</v>
      </c>
      <c r="H214" s="94">
        <f t="shared" si="52"/>
        <v>2425</v>
      </c>
      <c r="I214" s="74">
        <f t="shared" si="52"/>
        <v>2425</v>
      </c>
      <c r="J214" s="74">
        <f t="shared" si="52"/>
        <v>0</v>
      </c>
      <c r="K214" s="121">
        <f t="shared" si="52"/>
        <v>0</v>
      </c>
      <c r="L214" s="94">
        <f t="shared" ref="L214:O214" si="53">L212</f>
        <v>1897</v>
      </c>
      <c r="M214" s="74">
        <f t="shared" si="53"/>
        <v>1897</v>
      </c>
      <c r="N214" s="74">
        <f t="shared" si="53"/>
        <v>0</v>
      </c>
      <c r="O214" s="121">
        <f t="shared" si="53"/>
        <v>0</v>
      </c>
      <c r="P214" s="292"/>
    </row>
    <row r="215" spans="1:16" s="21" customFormat="1" x14ac:dyDescent="0.25">
      <c r="A215" s="24"/>
      <c r="B215" s="28"/>
      <c r="C215" s="45"/>
      <c r="D215" s="82"/>
      <c r="E215" s="54"/>
      <c r="F215" s="54"/>
      <c r="G215" s="109"/>
      <c r="H215" s="82"/>
      <c r="I215" s="54"/>
      <c r="J215" s="54"/>
      <c r="K215" s="109"/>
      <c r="L215" s="82"/>
      <c r="M215" s="54"/>
      <c r="N215" s="54"/>
      <c r="O215" s="109"/>
      <c r="P215" s="292"/>
    </row>
    <row r="216" spans="1:16" s="21" customFormat="1" x14ac:dyDescent="0.25">
      <c r="A216" s="24"/>
      <c r="B216" s="28"/>
      <c r="C216" s="63" t="s">
        <v>32</v>
      </c>
      <c r="D216" s="97">
        <f t="shared" ref="D216:K216" si="54">D84+D103+D139+D154+D185+D202+D214</f>
        <v>2391795</v>
      </c>
      <c r="E216" s="75">
        <f t="shared" si="54"/>
        <v>2217188</v>
      </c>
      <c r="F216" s="75">
        <f t="shared" si="54"/>
        <v>174507</v>
      </c>
      <c r="G216" s="124">
        <f t="shared" si="54"/>
        <v>100</v>
      </c>
      <c r="H216" s="97">
        <f t="shared" si="54"/>
        <v>2916060</v>
      </c>
      <c r="I216" s="75">
        <f t="shared" si="54"/>
        <v>2739453</v>
      </c>
      <c r="J216" s="75">
        <f t="shared" si="54"/>
        <v>176507</v>
      </c>
      <c r="K216" s="124">
        <f t="shared" si="54"/>
        <v>100</v>
      </c>
      <c r="L216" s="97">
        <f t="shared" ref="L216:O216" si="55">L84+L103+L139+L154+L185+L202+L214</f>
        <v>2664567</v>
      </c>
      <c r="M216" s="75">
        <f t="shared" si="55"/>
        <v>2487347</v>
      </c>
      <c r="N216" s="75">
        <f t="shared" si="55"/>
        <v>177186</v>
      </c>
      <c r="O216" s="124">
        <f t="shared" si="55"/>
        <v>34</v>
      </c>
      <c r="P216" s="292"/>
    </row>
    <row r="217" spans="1:16" s="21" customFormat="1" x14ac:dyDescent="0.25">
      <c r="A217" s="24"/>
      <c r="B217" s="28"/>
      <c r="C217" s="29"/>
      <c r="D217" s="27"/>
      <c r="E217" s="34"/>
      <c r="F217" s="34"/>
      <c r="G217" s="105"/>
      <c r="H217" s="27"/>
      <c r="I217" s="34"/>
      <c r="J217" s="34"/>
      <c r="K217" s="105"/>
      <c r="L217" s="27"/>
      <c r="M217" s="34"/>
      <c r="N217" s="34"/>
      <c r="O217" s="105"/>
      <c r="P217" s="292"/>
    </row>
    <row r="218" spans="1:16" s="21" customFormat="1" x14ac:dyDescent="0.25">
      <c r="A218" s="24"/>
      <c r="B218" s="28"/>
      <c r="C218" s="29"/>
      <c r="D218" s="27"/>
      <c r="E218" s="34"/>
      <c r="F218" s="34"/>
      <c r="G218" s="105"/>
      <c r="H218" s="27"/>
      <c r="I218" s="34"/>
      <c r="J218" s="34"/>
      <c r="K218" s="105"/>
      <c r="L218" s="27"/>
      <c r="M218" s="34"/>
      <c r="N218" s="34"/>
      <c r="O218" s="105"/>
      <c r="P218" s="292"/>
    </row>
    <row r="219" spans="1:16" s="21" customFormat="1" x14ac:dyDescent="0.25">
      <c r="A219" s="524" t="s">
        <v>37</v>
      </c>
      <c r="B219" s="525"/>
      <c r="C219" s="526"/>
      <c r="D219" s="284">
        <f t="shared" ref="D219:O219" si="56">D52+D64+D216</f>
        <v>2503896</v>
      </c>
      <c r="E219" s="285">
        <f t="shared" si="56"/>
        <v>2329289</v>
      </c>
      <c r="F219" s="285">
        <f t="shared" si="56"/>
        <v>174507</v>
      </c>
      <c r="G219" s="286">
        <f t="shared" si="56"/>
        <v>100</v>
      </c>
      <c r="H219" s="284">
        <f t="shared" si="56"/>
        <v>3054026</v>
      </c>
      <c r="I219" s="285">
        <f t="shared" si="56"/>
        <v>2877419</v>
      </c>
      <c r="J219" s="285">
        <f t="shared" si="56"/>
        <v>176507</v>
      </c>
      <c r="K219" s="286">
        <f t="shared" si="56"/>
        <v>100</v>
      </c>
      <c r="L219" s="284">
        <f t="shared" si="56"/>
        <v>2793222</v>
      </c>
      <c r="M219" s="285">
        <f t="shared" si="56"/>
        <v>2611951</v>
      </c>
      <c r="N219" s="285">
        <f t="shared" si="56"/>
        <v>181237</v>
      </c>
      <c r="O219" s="286">
        <f t="shared" si="56"/>
        <v>34</v>
      </c>
      <c r="P219" s="292"/>
    </row>
    <row r="220" spans="1:16" s="21" customFormat="1" x14ac:dyDescent="0.25">
      <c r="A220" s="24"/>
      <c r="B220" s="28"/>
      <c r="C220" s="29"/>
      <c r="D220" s="27"/>
      <c r="E220" s="34"/>
      <c r="F220" s="34"/>
      <c r="G220" s="105"/>
      <c r="H220" s="27"/>
      <c r="I220" s="34"/>
      <c r="J220" s="34"/>
      <c r="K220" s="105"/>
      <c r="L220" s="27"/>
      <c r="M220" s="34"/>
      <c r="N220" s="34"/>
      <c r="O220" s="105"/>
      <c r="P220" s="292"/>
    </row>
    <row r="221" spans="1:16" s="21" customFormat="1" ht="30" x14ac:dyDescent="0.25">
      <c r="A221" s="24"/>
      <c r="B221" s="61" t="s">
        <v>51</v>
      </c>
      <c r="C221" s="47" t="s">
        <v>53</v>
      </c>
      <c r="D221" s="98"/>
      <c r="E221" s="76"/>
      <c r="F221" s="76"/>
      <c r="G221" s="125"/>
      <c r="H221" s="98"/>
      <c r="I221" s="76"/>
      <c r="J221" s="76"/>
      <c r="K221" s="125"/>
      <c r="L221" s="98"/>
      <c r="M221" s="76"/>
      <c r="N221" s="76"/>
      <c r="O221" s="125"/>
      <c r="P221" s="292"/>
    </row>
    <row r="222" spans="1:16" s="10" customFormat="1" x14ac:dyDescent="0.25">
      <c r="A222" s="24"/>
      <c r="B222" s="25"/>
      <c r="C222" s="26" t="s">
        <v>681</v>
      </c>
      <c r="D222" s="35"/>
      <c r="E222" s="30"/>
      <c r="F222" s="30"/>
      <c r="G222" s="102"/>
      <c r="H222" s="35"/>
      <c r="I222" s="30"/>
      <c r="J222" s="30"/>
      <c r="K222" s="102"/>
      <c r="L222" s="35"/>
      <c r="M222" s="30"/>
      <c r="N222" s="30"/>
      <c r="O222" s="102"/>
      <c r="P222" s="291"/>
    </row>
    <row r="223" spans="1:16" s="23" customFormat="1" ht="17.25" x14ac:dyDescent="0.3">
      <c r="A223" s="36"/>
      <c r="B223" s="37"/>
      <c r="C223" s="26" t="s">
        <v>6</v>
      </c>
      <c r="D223" s="35"/>
      <c r="E223" s="30"/>
      <c r="F223" s="30"/>
      <c r="G223" s="102"/>
      <c r="H223" s="35">
        <v>131</v>
      </c>
      <c r="I223" s="30">
        <v>131</v>
      </c>
      <c r="J223" s="30"/>
      <c r="K223" s="102"/>
      <c r="L223" s="35">
        <v>130</v>
      </c>
      <c r="M223" s="30">
        <v>130</v>
      </c>
      <c r="N223" s="30"/>
      <c r="O223" s="102"/>
      <c r="P223" s="294"/>
    </row>
    <row r="224" spans="1:16" s="23" customFormat="1" ht="17.25" x14ac:dyDescent="0.3">
      <c r="A224" s="36"/>
      <c r="B224" s="37"/>
      <c r="C224" s="26" t="s">
        <v>7</v>
      </c>
      <c r="D224" s="35"/>
      <c r="E224" s="30"/>
      <c r="F224" s="30"/>
      <c r="G224" s="102"/>
      <c r="H224" s="35">
        <v>514</v>
      </c>
      <c r="I224" s="30">
        <v>514</v>
      </c>
      <c r="J224" s="30"/>
      <c r="K224" s="102"/>
      <c r="L224" s="35">
        <v>513</v>
      </c>
      <c r="M224" s="30">
        <v>513</v>
      </c>
      <c r="N224" s="30"/>
      <c r="O224" s="102"/>
      <c r="P224" s="294"/>
    </row>
    <row r="225" spans="1:16" s="21" customFormat="1" x14ac:dyDescent="0.25">
      <c r="A225" s="24"/>
      <c r="B225" s="25"/>
      <c r="C225" s="26" t="s">
        <v>8</v>
      </c>
      <c r="D225" s="35"/>
      <c r="E225" s="30"/>
      <c r="F225" s="30"/>
      <c r="G225" s="102"/>
      <c r="H225" s="35">
        <v>466</v>
      </c>
      <c r="I225" s="30">
        <v>466</v>
      </c>
      <c r="J225" s="30"/>
      <c r="K225" s="102"/>
      <c r="L225" s="35">
        <v>465</v>
      </c>
      <c r="M225" s="30">
        <v>465</v>
      </c>
      <c r="N225" s="30"/>
      <c r="O225" s="102"/>
      <c r="P225" s="292"/>
    </row>
    <row r="226" spans="1:16" s="22" customFormat="1" x14ac:dyDescent="0.25">
      <c r="A226" s="68"/>
      <c r="B226" s="37"/>
      <c r="C226" s="26" t="s">
        <v>9</v>
      </c>
      <c r="D226" s="35"/>
      <c r="E226" s="30"/>
      <c r="F226" s="30"/>
      <c r="G226" s="102"/>
      <c r="H226" s="35">
        <v>3</v>
      </c>
      <c r="I226" s="30">
        <v>3</v>
      </c>
      <c r="J226" s="30"/>
      <c r="K226" s="102"/>
      <c r="L226" s="35">
        <v>3</v>
      </c>
      <c r="M226" s="30">
        <v>3</v>
      </c>
      <c r="N226" s="30"/>
      <c r="O226" s="102"/>
      <c r="P226" s="293"/>
    </row>
    <row r="227" spans="1:16" s="22" customFormat="1" x14ac:dyDescent="0.25">
      <c r="A227" s="36"/>
      <c r="B227" s="37"/>
      <c r="C227" s="26" t="s">
        <v>10</v>
      </c>
      <c r="D227" s="35"/>
      <c r="E227" s="30"/>
      <c r="F227" s="30"/>
      <c r="G227" s="102"/>
      <c r="H227" s="35"/>
      <c r="I227" s="30"/>
      <c r="J227" s="30"/>
      <c r="K227" s="102"/>
      <c r="L227" s="35">
        <v>3300</v>
      </c>
      <c r="M227" s="30">
        <v>3300</v>
      </c>
      <c r="N227" s="30"/>
      <c r="O227" s="102"/>
      <c r="P227" s="293"/>
    </row>
    <row r="228" spans="1:16" s="10" customFormat="1" x14ac:dyDescent="0.25">
      <c r="A228" s="24"/>
      <c r="B228" s="25"/>
      <c r="C228" s="26" t="s">
        <v>162</v>
      </c>
      <c r="D228" s="35">
        <v>6097</v>
      </c>
      <c r="E228" s="30">
        <v>6097</v>
      </c>
      <c r="F228" s="30"/>
      <c r="G228" s="102"/>
      <c r="H228" s="35">
        <v>6097</v>
      </c>
      <c r="I228" s="30">
        <v>6097</v>
      </c>
      <c r="J228" s="30"/>
      <c r="K228" s="102"/>
      <c r="L228" s="35">
        <v>6097</v>
      </c>
      <c r="M228" s="30">
        <v>6097</v>
      </c>
      <c r="N228" s="30"/>
      <c r="O228" s="102"/>
      <c r="P228" s="291"/>
    </row>
    <row r="229" spans="1:16" s="10" customFormat="1" x14ac:dyDescent="0.25">
      <c r="A229" s="24"/>
      <c r="B229" s="25"/>
      <c r="C229" s="26" t="s">
        <v>164</v>
      </c>
      <c r="D229" s="35">
        <v>39627</v>
      </c>
      <c r="E229" s="30">
        <v>39627</v>
      </c>
      <c r="F229" s="30"/>
      <c r="G229" s="102"/>
      <c r="H229" s="35">
        <v>39627</v>
      </c>
      <c r="I229" s="30">
        <v>39627</v>
      </c>
      <c r="J229" s="30"/>
      <c r="K229" s="102"/>
      <c r="L229" s="35">
        <v>39627</v>
      </c>
      <c r="M229" s="30">
        <v>39627</v>
      </c>
      <c r="N229" s="30"/>
      <c r="O229" s="102"/>
      <c r="P229" s="291"/>
    </row>
    <row r="230" spans="1:16" s="10" customFormat="1" x14ac:dyDescent="0.25">
      <c r="A230" s="24"/>
      <c r="B230" s="25"/>
      <c r="C230" s="26" t="s">
        <v>165</v>
      </c>
      <c r="D230" s="35">
        <v>21453</v>
      </c>
      <c r="E230" s="30">
        <v>21453</v>
      </c>
      <c r="F230" s="30"/>
      <c r="G230" s="102"/>
      <c r="H230" s="35">
        <v>21453</v>
      </c>
      <c r="I230" s="30">
        <v>21453</v>
      </c>
      <c r="J230" s="30"/>
      <c r="K230" s="102"/>
      <c r="L230" s="35">
        <v>21453</v>
      </c>
      <c r="M230" s="30">
        <v>21453</v>
      </c>
      <c r="N230" s="30"/>
      <c r="O230" s="102"/>
      <c r="P230" s="291"/>
    </row>
    <row r="231" spans="1:16" s="22" customFormat="1" x14ac:dyDescent="0.25">
      <c r="A231" s="36"/>
      <c r="B231" s="37"/>
      <c r="C231" s="38" t="s">
        <v>46</v>
      </c>
      <c r="D231" s="89">
        <f t="shared" ref="D231:G231" si="57">SUM(D223:D230)</f>
        <v>67177</v>
      </c>
      <c r="E231" s="40">
        <f t="shared" si="57"/>
        <v>67177</v>
      </c>
      <c r="F231" s="40">
        <f t="shared" si="57"/>
        <v>0</v>
      </c>
      <c r="G231" s="106">
        <f t="shared" si="57"/>
        <v>0</v>
      </c>
      <c r="H231" s="89">
        <f t="shared" ref="H231:K231" si="58">SUM(H223:H230)</f>
        <v>68291</v>
      </c>
      <c r="I231" s="40">
        <f t="shared" si="58"/>
        <v>68291</v>
      </c>
      <c r="J231" s="40">
        <f t="shared" si="58"/>
        <v>0</v>
      </c>
      <c r="K231" s="106">
        <f t="shared" si="58"/>
        <v>0</v>
      </c>
      <c r="L231" s="89">
        <f t="shared" ref="L231:O231" si="59">SUM(L223:L230)</f>
        <v>71588</v>
      </c>
      <c r="M231" s="40">
        <f t="shared" si="59"/>
        <v>71588</v>
      </c>
      <c r="N231" s="40">
        <f t="shared" si="59"/>
        <v>0</v>
      </c>
      <c r="O231" s="106">
        <f t="shared" si="59"/>
        <v>0</v>
      </c>
      <c r="P231" s="293"/>
    </row>
    <row r="232" spans="1:16" s="10" customFormat="1" x14ac:dyDescent="0.25">
      <c r="A232" s="24"/>
      <c r="B232" s="25"/>
      <c r="C232" s="29"/>
      <c r="D232" s="81"/>
      <c r="E232" s="33"/>
      <c r="F232" s="33"/>
      <c r="G232" s="101"/>
      <c r="H232" s="81"/>
      <c r="I232" s="33"/>
      <c r="J232" s="33"/>
      <c r="K232" s="101"/>
      <c r="L232" s="81"/>
      <c r="M232" s="33"/>
      <c r="N232" s="33"/>
      <c r="O232" s="101"/>
      <c r="P232" s="291"/>
    </row>
    <row r="233" spans="1:16" s="10" customFormat="1" x14ac:dyDescent="0.25">
      <c r="A233" s="24"/>
      <c r="B233" s="25"/>
      <c r="C233" s="26" t="s">
        <v>680</v>
      </c>
      <c r="D233" s="35"/>
      <c r="E233" s="30"/>
      <c r="F233" s="30"/>
      <c r="G233" s="102"/>
      <c r="H233" s="35"/>
      <c r="I233" s="30"/>
      <c r="J233" s="30"/>
      <c r="K233" s="102"/>
      <c r="L233" s="35"/>
      <c r="M233" s="30"/>
      <c r="N233" s="30"/>
      <c r="O233" s="102"/>
      <c r="P233" s="291"/>
    </row>
    <row r="234" spans="1:16" s="10" customFormat="1" x14ac:dyDescent="0.25">
      <c r="A234" s="24"/>
      <c r="B234" s="25"/>
      <c r="C234" s="26" t="s">
        <v>11</v>
      </c>
      <c r="D234" s="35"/>
      <c r="E234" s="30"/>
      <c r="F234" s="30"/>
      <c r="G234" s="102"/>
      <c r="H234" s="35"/>
      <c r="I234" s="30"/>
      <c r="J234" s="30"/>
      <c r="K234" s="102"/>
      <c r="L234" s="35"/>
      <c r="M234" s="30"/>
      <c r="N234" s="30"/>
      <c r="O234" s="102"/>
      <c r="P234" s="291"/>
    </row>
    <row r="235" spans="1:16" s="10" customFormat="1" x14ac:dyDescent="0.25">
      <c r="A235" s="24"/>
      <c r="B235" s="28"/>
      <c r="C235" s="26" t="s">
        <v>12</v>
      </c>
      <c r="D235" s="35"/>
      <c r="E235" s="30"/>
      <c r="F235" s="30"/>
      <c r="G235" s="102"/>
      <c r="H235" s="35"/>
      <c r="I235" s="30"/>
      <c r="J235" s="30"/>
      <c r="K235" s="102"/>
      <c r="L235" s="35"/>
      <c r="M235" s="30"/>
      <c r="N235" s="30"/>
      <c r="O235" s="102"/>
      <c r="P235" s="291"/>
    </row>
    <row r="236" spans="1:16" s="10" customFormat="1" x14ac:dyDescent="0.25">
      <c r="A236" s="24"/>
      <c r="B236" s="25"/>
      <c r="C236" s="26" t="s">
        <v>13</v>
      </c>
      <c r="D236" s="35"/>
      <c r="E236" s="30"/>
      <c r="F236" s="30"/>
      <c r="G236" s="102"/>
      <c r="H236" s="35"/>
      <c r="I236" s="30"/>
      <c r="J236" s="30"/>
      <c r="K236" s="102"/>
      <c r="L236" s="35"/>
      <c r="M236" s="30"/>
      <c r="N236" s="30"/>
      <c r="O236" s="102"/>
      <c r="P236" s="291"/>
    </row>
    <row r="237" spans="1:16" s="10" customFormat="1" x14ac:dyDescent="0.25">
      <c r="A237" s="24"/>
      <c r="B237" s="25"/>
      <c r="C237" s="26" t="s">
        <v>14</v>
      </c>
      <c r="D237" s="35"/>
      <c r="E237" s="30"/>
      <c r="F237" s="30"/>
      <c r="G237" s="102"/>
      <c r="H237" s="35"/>
      <c r="I237" s="30"/>
      <c r="J237" s="30"/>
      <c r="K237" s="102"/>
      <c r="L237" s="35"/>
      <c r="M237" s="30"/>
      <c r="N237" s="30"/>
      <c r="O237" s="102"/>
      <c r="P237" s="291"/>
    </row>
    <row r="238" spans="1:16" s="10" customFormat="1" x14ac:dyDescent="0.25">
      <c r="A238" s="24"/>
      <c r="B238" s="25"/>
      <c r="C238" s="26" t="s">
        <v>15</v>
      </c>
      <c r="D238" s="35"/>
      <c r="E238" s="30"/>
      <c r="F238" s="30"/>
      <c r="G238" s="102"/>
      <c r="H238" s="35"/>
      <c r="I238" s="30"/>
      <c r="J238" s="30"/>
      <c r="K238" s="102"/>
      <c r="L238" s="35"/>
      <c r="M238" s="30"/>
      <c r="N238" s="30"/>
      <c r="O238" s="102"/>
      <c r="P238" s="291"/>
    </row>
    <row r="239" spans="1:16" s="10" customFormat="1" x14ac:dyDescent="0.25">
      <c r="A239" s="24"/>
      <c r="B239" s="25"/>
      <c r="C239" s="26" t="s">
        <v>16</v>
      </c>
      <c r="D239" s="35">
        <v>7620</v>
      </c>
      <c r="E239" s="30">
        <v>7620</v>
      </c>
      <c r="F239" s="30"/>
      <c r="G239" s="102"/>
      <c r="H239" s="35">
        <v>7620</v>
      </c>
      <c r="I239" s="30">
        <v>7620</v>
      </c>
      <c r="J239" s="30"/>
      <c r="K239" s="102"/>
      <c r="L239" s="35">
        <v>117182</v>
      </c>
      <c r="M239" s="30">
        <v>117182</v>
      </c>
      <c r="N239" s="30"/>
      <c r="O239" s="102"/>
      <c r="P239" s="291"/>
    </row>
    <row r="240" spans="1:16" s="10" customFormat="1" x14ac:dyDescent="0.25">
      <c r="A240" s="24"/>
      <c r="B240" s="25"/>
      <c r="C240" s="26" t="s">
        <v>160</v>
      </c>
      <c r="D240" s="35">
        <v>257988</v>
      </c>
      <c r="E240" s="30">
        <v>257988</v>
      </c>
      <c r="F240" s="30"/>
      <c r="G240" s="102"/>
      <c r="H240" s="35">
        <v>257988</v>
      </c>
      <c r="I240" s="30">
        <v>257988</v>
      </c>
      <c r="J240" s="30"/>
      <c r="K240" s="102"/>
      <c r="L240" s="35">
        <v>257988</v>
      </c>
      <c r="M240" s="30">
        <v>257988</v>
      </c>
      <c r="N240" s="30"/>
      <c r="O240" s="102"/>
      <c r="P240" s="291"/>
    </row>
    <row r="241" spans="1:16" s="10" customFormat="1" x14ac:dyDescent="0.25">
      <c r="A241" s="24"/>
      <c r="B241" s="25"/>
      <c r="C241" s="26" t="s">
        <v>161</v>
      </c>
      <c r="D241" s="35">
        <v>24913</v>
      </c>
      <c r="E241" s="30">
        <v>24913</v>
      </c>
      <c r="F241" s="30"/>
      <c r="G241" s="102"/>
      <c r="H241" s="35">
        <v>24913</v>
      </c>
      <c r="I241" s="30">
        <v>24913</v>
      </c>
      <c r="J241" s="30"/>
      <c r="K241" s="102"/>
      <c r="L241" s="35">
        <v>24913</v>
      </c>
      <c r="M241" s="30">
        <v>24913</v>
      </c>
      <c r="N241" s="30"/>
      <c r="O241" s="102"/>
      <c r="P241" s="291"/>
    </row>
    <row r="242" spans="1:16" s="10" customFormat="1" x14ac:dyDescent="0.25">
      <c r="A242" s="24"/>
      <c r="B242" s="25"/>
      <c r="C242" s="26" t="s">
        <v>163</v>
      </c>
      <c r="D242" s="87">
        <v>20330</v>
      </c>
      <c r="E242" s="30">
        <v>20330</v>
      </c>
      <c r="F242" s="30"/>
      <c r="G242" s="108"/>
      <c r="H242" s="87">
        <v>20330</v>
      </c>
      <c r="I242" s="30">
        <v>20330</v>
      </c>
      <c r="J242" s="30"/>
      <c r="K242" s="108"/>
      <c r="L242" s="87">
        <v>20330</v>
      </c>
      <c r="M242" s="30">
        <v>20330</v>
      </c>
      <c r="N242" s="30"/>
      <c r="O242" s="108"/>
      <c r="P242" s="291"/>
    </row>
    <row r="243" spans="1:16" s="22" customFormat="1" x14ac:dyDescent="0.25">
      <c r="A243" s="36"/>
      <c r="B243" s="37"/>
      <c r="C243" s="38" t="s">
        <v>46</v>
      </c>
      <c r="D243" s="89">
        <f t="shared" ref="D243:K243" si="60">SUM(D234:D242)</f>
        <v>310851</v>
      </c>
      <c r="E243" s="40">
        <f t="shared" si="60"/>
        <v>310851</v>
      </c>
      <c r="F243" s="40">
        <f t="shared" si="60"/>
        <v>0</v>
      </c>
      <c r="G243" s="106">
        <f t="shared" si="60"/>
        <v>0</v>
      </c>
      <c r="H243" s="89">
        <f t="shared" si="60"/>
        <v>310851</v>
      </c>
      <c r="I243" s="40">
        <f t="shared" si="60"/>
        <v>310851</v>
      </c>
      <c r="J243" s="40">
        <f t="shared" si="60"/>
        <v>0</v>
      </c>
      <c r="K243" s="106">
        <f t="shared" si="60"/>
        <v>0</v>
      </c>
      <c r="L243" s="89">
        <f t="shared" ref="L243:O243" si="61">SUM(L234:L242)</f>
        <v>420413</v>
      </c>
      <c r="M243" s="40">
        <f t="shared" si="61"/>
        <v>420413</v>
      </c>
      <c r="N243" s="40">
        <f t="shared" si="61"/>
        <v>0</v>
      </c>
      <c r="O243" s="106">
        <f t="shared" si="61"/>
        <v>0</v>
      </c>
      <c r="P243" s="293"/>
    </row>
    <row r="244" spans="1:16" s="10" customFormat="1" x14ac:dyDescent="0.25">
      <c r="A244" s="24"/>
      <c r="B244" s="25"/>
      <c r="C244" s="29"/>
      <c r="D244" s="27"/>
      <c r="E244" s="34"/>
      <c r="F244" s="34"/>
      <c r="G244" s="105"/>
      <c r="H244" s="27"/>
      <c r="I244" s="34"/>
      <c r="J244" s="34"/>
      <c r="K244" s="105"/>
      <c r="L244" s="27"/>
      <c r="M244" s="34"/>
      <c r="N244" s="34"/>
      <c r="O244" s="105"/>
      <c r="P244" s="291"/>
    </row>
    <row r="245" spans="1:16" s="10" customFormat="1" x14ac:dyDescent="0.25">
      <c r="A245" s="24"/>
      <c r="B245" s="25" t="s">
        <v>103</v>
      </c>
      <c r="C245" s="26" t="s">
        <v>38</v>
      </c>
      <c r="D245" s="24"/>
      <c r="E245" s="31"/>
      <c r="F245" s="31"/>
      <c r="G245" s="32"/>
      <c r="H245" s="24"/>
      <c r="I245" s="31"/>
      <c r="J245" s="31"/>
      <c r="K245" s="32"/>
      <c r="L245" s="24"/>
      <c r="M245" s="31"/>
      <c r="N245" s="31"/>
      <c r="O245" s="32"/>
      <c r="P245" s="291"/>
    </row>
    <row r="246" spans="1:16" s="10" customFormat="1" x14ac:dyDescent="0.25">
      <c r="A246" s="24"/>
      <c r="B246" s="28"/>
      <c r="C246" s="26" t="s">
        <v>39</v>
      </c>
      <c r="D246" s="24"/>
      <c r="E246" s="31"/>
      <c r="F246" s="31"/>
      <c r="G246" s="32"/>
      <c r="H246" s="24"/>
      <c r="I246" s="31"/>
      <c r="J246" s="31"/>
      <c r="K246" s="32"/>
      <c r="L246" s="24"/>
      <c r="M246" s="31"/>
      <c r="N246" s="31"/>
      <c r="O246" s="32"/>
      <c r="P246" s="291"/>
    </row>
    <row r="247" spans="1:16" s="10" customFormat="1" x14ac:dyDescent="0.25">
      <c r="A247" s="24"/>
      <c r="B247" s="25"/>
      <c r="C247" s="26" t="s">
        <v>145</v>
      </c>
      <c r="D247" s="24"/>
      <c r="E247" s="31"/>
      <c r="F247" s="31"/>
      <c r="G247" s="32"/>
      <c r="H247" s="24"/>
      <c r="I247" s="31"/>
      <c r="J247" s="31"/>
      <c r="K247" s="32"/>
      <c r="L247" s="24"/>
      <c r="M247" s="31"/>
      <c r="N247" s="31"/>
      <c r="O247" s="32"/>
      <c r="P247" s="291"/>
    </row>
    <row r="248" spans="1:16" s="10" customFormat="1" x14ac:dyDescent="0.25">
      <c r="A248" s="24"/>
      <c r="B248" s="25"/>
      <c r="C248" s="26" t="s">
        <v>146</v>
      </c>
      <c r="D248" s="35">
        <v>40751</v>
      </c>
      <c r="E248" s="30">
        <v>40751</v>
      </c>
      <c r="F248" s="30"/>
      <c r="G248" s="102"/>
      <c r="H248" s="35">
        <v>290751</v>
      </c>
      <c r="I248" s="30">
        <v>290751</v>
      </c>
      <c r="J248" s="30"/>
      <c r="K248" s="102"/>
      <c r="L248" s="35">
        <v>38541</v>
      </c>
      <c r="M248" s="30">
        <v>38541</v>
      </c>
      <c r="N248" s="30"/>
      <c r="O248" s="102"/>
      <c r="P248" s="291"/>
    </row>
    <row r="249" spans="1:16" s="10" customFormat="1" x14ac:dyDescent="0.25">
      <c r="A249" s="24"/>
      <c r="B249" s="25"/>
      <c r="C249" s="26" t="s">
        <v>147</v>
      </c>
      <c r="D249" s="35"/>
      <c r="E249" s="30"/>
      <c r="F249" s="30"/>
      <c r="G249" s="102"/>
      <c r="H249" s="35">
        <v>984239</v>
      </c>
      <c r="I249" s="30">
        <v>984239</v>
      </c>
      <c r="J249" s="30"/>
      <c r="K249" s="102"/>
      <c r="L249" s="35">
        <v>984239</v>
      </c>
      <c r="M249" s="30">
        <v>984239</v>
      </c>
      <c r="N249" s="30"/>
      <c r="O249" s="102"/>
      <c r="P249" s="291"/>
    </row>
    <row r="250" spans="1:16" s="22" customFormat="1" x14ac:dyDescent="0.25">
      <c r="A250" s="36"/>
      <c r="B250" s="37"/>
      <c r="C250" s="38" t="s">
        <v>46</v>
      </c>
      <c r="D250" s="89">
        <f t="shared" ref="D250:K250" si="62">SUM(D247:D249)</f>
        <v>40751</v>
      </c>
      <c r="E250" s="40">
        <f t="shared" si="62"/>
        <v>40751</v>
      </c>
      <c r="F250" s="40">
        <f t="shared" si="62"/>
        <v>0</v>
      </c>
      <c r="G250" s="106">
        <f t="shared" si="62"/>
        <v>0</v>
      </c>
      <c r="H250" s="89">
        <f t="shared" si="62"/>
        <v>1274990</v>
      </c>
      <c r="I250" s="40">
        <f t="shared" si="62"/>
        <v>1274990</v>
      </c>
      <c r="J250" s="40">
        <f t="shared" si="62"/>
        <v>0</v>
      </c>
      <c r="K250" s="106">
        <f t="shared" si="62"/>
        <v>0</v>
      </c>
      <c r="L250" s="89">
        <f t="shared" ref="L250:O250" si="63">SUM(L247:L249)</f>
        <v>1022780</v>
      </c>
      <c r="M250" s="40">
        <f t="shared" si="63"/>
        <v>1022780</v>
      </c>
      <c r="N250" s="40">
        <f t="shared" si="63"/>
        <v>0</v>
      </c>
      <c r="O250" s="106">
        <f t="shared" si="63"/>
        <v>0</v>
      </c>
      <c r="P250" s="293"/>
    </row>
    <row r="251" spans="1:16" s="22" customFormat="1" x14ac:dyDescent="0.25">
      <c r="A251" s="36"/>
      <c r="B251" s="37"/>
      <c r="C251" s="38"/>
      <c r="D251" s="39"/>
      <c r="E251" s="40"/>
      <c r="F251" s="40"/>
      <c r="G251" s="103"/>
      <c r="H251" s="39"/>
      <c r="I251" s="40"/>
      <c r="J251" s="40"/>
      <c r="K251" s="103"/>
      <c r="L251" s="39"/>
      <c r="M251" s="40"/>
      <c r="N251" s="40"/>
      <c r="O251" s="103"/>
      <c r="P251" s="293"/>
    </row>
    <row r="252" spans="1:16" s="10" customFormat="1" x14ac:dyDescent="0.25">
      <c r="A252" s="24"/>
      <c r="B252" s="43"/>
      <c r="C252" s="26" t="s">
        <v>148</v>
      </c>
      <c r="D252" s="87"/>
      <c r="E252" s="30"/>
      <c r="F252" s="31"/>
      <c r="G252" s="32"/>
      <c r="H252" s="87"/>
      <c r="I252" s="30"/>
      <c r="J252" s="31"/>
      <c r="K252" s="32"/>
      <c r="L252" s="87">
        <v>38852</v>
      </c>
      <c r="M252" s="30">
        <v>38852</v>
      </c>
      <c r="N252" s="31"/>
      <c r="O252" s="32"/>
      <c r="P252" s="291"/>
    </row>
    <row r="253" spans="1:16" s="10" customFormat="1" x14ac:dyDescent="0.25">
      <c r="A253" s="24"/>
      <c r="B253" s="25"/>
      <c r="C253" s="26"/>
      <c r="D253" s="24"/>
      <c r="E253" s="31"/>
      <c r="F253" s="31"/>
      <c r="G253" s="32"/>
      <c r="H253" s="24"/>
      <c r="I253" s="31"/>
      <c r="J253" s="31"/>
      <c r="K253" s="32"/>
      <c r="L253" s="24"/>
      <c r="M253" s="31"/>
      <c r="N253" s="31"/>
      <c r="O253" s="32"/>
      <c r="P253" s="291"/>
    </row>
    <row r="254" spans="1:16" s="10" customFormat="1" ht="17.25" thickBot="1" x14ac:dyDescent="0.3">
      <c r="A254" s="48"/>
      <c r="B254" s="60"/>
      <c r="C254" s="49" t="s">
        <v>37</v>
      </c>
      <c r="D254" s="113">
        <f t="shared" ref="D254:K254" si="64">D219+D243+D231+D250+D252</f>
        <v>2922675</v>
      </c>
      <c r="E254" s="126">
        <f t="shared" si="64"/>
        <v>2748068</v>
      </c>
      <c r="F254" s="126">
        <f t="shared" si="64"/>
        <v>174507</v>
      </c>
      <c r="G254" s="117">
        <f t="shared" si="64"/>
        <v>100</v>
      </c>
      <c r="H254" s="113">
        <f t="shared" si="64"/>
        <v>4708158</v>
      </c>
      <c r="I254" s="126">
        <f t="shared" si="64"/>
        <v>4531551</v>
      </c>
      <c r="J254" s="126">
        <f t="shared" si="64"/>
        <v>176507</v>
      </c>
      <c r="K254" s="117">
        <f t="shared" si="64"/>
        <v>100</v>
      </c>
      <c r="L254" s="113">
        <f t="shared" ref="L254:O254" si="65">L219+L243+L231+L250+L252</f>
        <v>4346855</v>
      </c>
      <c r="M254" s="126">
        <f t="shared" si="65"/>
        <v>4165584</v>
      </c>
      <c r="N254" s="126">
        <f t="shared" si="65"/>
        <v>181237</v>
      </c>
      <c r="O254" s="117">
        <f t="shared" si="65"/>
        <v>34</v>
      </c>
      <c r="P254" s="291"/>
    </row>
    <row r="255" spans="1:16" s="10" customFormat="1" x14ac:dyDescent="0.25">
      <c r="A255" s="13"/>
      <c r="B255" s="20"/>
      <c r="C255" s="58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291"/>
    </row>
    <row r="256" spans="1:16" s="10" customFormat="1" x14ac:dyDescent="0.25">
      <c r="A256" s="7"/>
      <c r="B256" s="8"/>
      <c r="C256" s="31"/>
      <c r="D256" s="83"/>
      <c r="H256" s="83"/>
      <c r="L256" s="83"/>
      <c r="P256" s="291"/>
    </row>
    <row r="257" spans="1:16" s="10" customFormat="1" x14ac:dyDescent="0.25">
      <c r="A257" s="7"/>
      <c r="B257" s="8"/>
      <c r="C257" s="31"/>
      <c r="P257" s="291"/>
    </row>
    <row r="258" spans="1:16" s="10" customFormat="1" x14ac:dyDescent="0.25">
      <c r="A258" s="7"/>
      <c r="B258" s="8"/>
      <c r="C258" s="31"/>
      <c r="P258" s="291"/>
    </row>
    <row r="259" spans="1:16" s="10" customFormat="1" x14ac:dyDescent="0.25">
      <c r="A259" s="7"/>
      <c r="B259" s="8"/>
      <c r="C259" s="31"/>
      <c r="P259" s="291"/>
    </row>
    <row r="260" spans="1:16" s="10" customFormat="1" x14ac:dyDescent="0.25">
      <c r="A260" s="7"/>
      <c r="B260" s="8"/>
      <c r="C260" s="31"/>
      <c r="P260" s="291"/>
    </row>
    <row r="261" spans="1:16" s="10" customFormat="1" x14ac:dyDescent="0.25">
      <c r="A261" s="7"/>
      <c r="B261" s="8"/>
      <c r="C261" s="31"/>
      <c r="P261" s="291"/>
    </row>
    <row r="262" spans="1:16" s="10" customFormat="1" x14ac:dyDescent="0.25">
      <c r="A262" s="7"/>
      <c r="B262" s="8"/>
      <c r="C262" s="31"/>
      <c r="P262" s="291"/>
    </row>
    <row r="263" spans="1:16" s="10" customFormat="1" x14ac:dyDescent="0.25">
      <c r="A263" s="7"/>
      <c r="B263" s="8"/>
      <c r="C263" s="31"/>
      <c r="P263" s="291"/>
    </row>
    <row r="264" spans="1:16" s="10" customFormat="1" x14ac:dyDescent="0.25">
      <c r="A264" s="7"/>
      <c r="B264" s="8"/>
      <c r="C264" s="31"/>
      <c r="P264" s="291"/>
    </row>
    <row r="265" spans="1:16" s="10" customFormat="1" x14ac:dyDescent="0.25">
      <c r="A265" s="7"/>
      <c r="B265" s="8"/>
      <c r="C265" s="31"/>
      <c r="P265" s="291"/>
    </row>
    <row r="266" spans="1:16" s="10" customFormat="1" x14ac:dyDescent="0.25">
      <c r="A266" s="7"/>
      <c r="B266" s="8"/>
      <c r="C266" s="31"/>
      <c r="P266" s="291"/>
    </row>
    <row r="267" spans="1:16" s="10" customFormat="1" x14ac:dyDescent="0.25">
      <c r="P267" s="291"/>
    </row>
    <row r="268" spans="1:16" s="10" customFormat="1" x14ac:dyDescent="0.25">
      <c r="P268" s="291"/>
    </row>
    <row r="269" spans="1:16" s="10" customFormat="1" x14ac:dyDescent="0.25">
      <c r="P269" s="291"/>
    </row>
    <row r="270" spans="1:16" s="10" customFormat="1" x14ac:dyDescent="0.25">
      <c r="P270" s="291"/>
    </row>
    <row r="271" spans="1:16" s="10" customFormat="1" x14ac:dyDescent="0.25">
      <c r="P271" s="291"/>
    </row>
    <row r="272" spans="1:16" s="10" customFormat="1" x14ac:dyDescent="0.25">
      <c r="P272" s="291"/>
    </row>
    <row r="273" spans="16:16" s="10" customFormat="1" x14ac:dyDescent="0.25">
      <c r="P273" s="291"/>
    </row>
    <row r="274" spans="16:16" s="10" customFormat="1" x14ac:dyDescent="0.25">
      <c r="P274" s="291"/>
    </row>
    <row r="275" spans="16:16" s="10" customFormat="1" x14ac:dyDescent="0.25">
      <c r="P275" s="291"/>
    </row>
    <row r="276" spans="16:16" s="10" customFormat="1" x14ac:dyDescent="0.25">
      <c r="P276" s="291"/>
    </row>
    <row r="277" spans="16:16" s="10" customFormat="1" x14ac:dyDescent="0.25">
      <c r="P277" s="291"/>
    </row>
    <row r="278" spans="16:16" s="10" customFormat="1" x14ac:dyDescent="0.25">
      <c r="P278" s="291"/>
    </row>
    <row r="279" spans="16:16" s="10" customFormat="1" x14ac:dyDescent="0.25">
      <c r="P279" s="291"/>
    </row>
    <row r="280" spans="16:16" s="10" customFormat="1" x14ac:dyDescent="0.25">
      <c r="P280" s="291"/>
    </row>
    <row r="281" spans="16:16" s="10" customFormat="1" x14ac:dyDescent="0.25">
      <c r="P281" s="291"/>
    </row>
    <row r="282" spans="16:16" s="10" customFormat="1" x14ac:dyDescent="0.25">
      <c r="P282" s="291"/>
    </row>
    <row r="283" spans="16:16" s="10" customFormat="1" x14ac:dyDescent="0.25">
      <c r="P283" s="291"/>
    </row>
    <row r="284" spans="16:16" s="10" customFormat="1" x14ac:dyDescent="0.25">
      <c r="P284" s="291"/>
    </row>
    <row r="285" spans="16:16" s="10" customFormat="1" x14ac:dyDescent="0.25">
      <c r="P285" s="291"/>
    </row>
    <row r="286" spans="16:16" s="10" customFormat="1" x14ac:dyDescent="0.25">
      <c r="P286" s="291"/>
    </row>
    <row r="287" spans="16:16" s="10" customFormat="1" x14ac:dyDescent="0.25">
      <c r="P287" s="291"/>
    </row>
    <row r="288" spans="16:16" s="10" customFormat="1" x14ac:dyDescent="0.25">
      <c r="P288" s="291"/>
    </row>
    <row r="289" spans="16:16" s="10" customFormat="1" x14ac:dyDescent="0.25">
      <c r="P289" s="291"/>
    </row>
    <row r="290" spans="16:16" s="10" customFormat="1" x14ac:dyDescent="0.25">
      <c r="P290" s="291"/>
    </row>
    <row r="291" spans="16:16" s="10" customFormat="1" x14ac:dyDescent="0.25">
      <c r="P291" s="291"/>
    </row>
    <row r="292" spans="16:16" s="10" customFormat="1" x14ac:dyDescent="0.25">
      <c r="P292" s="291"/>
    </row>
    <row r="293" spans="16:16" s="10" customFormat="1" x14ac:dyDescent="0.25">
      <c r="P293" s="291"/>
    </row>
    <row r="294" spans="16:16" s="10" customFormat="1" x14ac:dyDescent="0.25">
      <c r="P294" s="291"/>
    </row>
    <row r="295" spans="16:16" s="10" customFormat="1" x14ac:dyDescent="0.25">
      <c r="P295" s="291"/>
    </row>
    <row r="296" spans="16:16" s="10" customFormat="1" x14ac:dyDescent="0.25">
      <c r="P296" s="291"/>
    </row>
    <row r="297" spans="16:16" s="10" customFormat="1" x14ac:dyDescent="0.25">
      <c r="P297" s="291"/>
    </row>
    <row r="298" spans="16:16" s="10" customFormat="1" x14ac:dyDescent="0.25">
      <c r="P298" s="291"/>
    </row>
    <row r="299" spans="16:16" s="10" customFormat="1" x14ac:dyDescent="0.25">
      <c r="P299" s="291"/>
    </row>
    <row r="300" spans="16:16" s="10" customFormat="1" x14ac:dyDescent="0.25">
      <c r="P300" s="291"/>
    </row>
    <row r="301" spans="16:16" s="10" customFormat="1" x14ac:dyDescent="0.25">
      <c r="P301" s="291"/>
    </row>
    <row r="302" spans="16:16" s="10" customFormat="1" x14ac:dyDescent="0.25">
      <c r="P302" s="291"/>
    </row>
    <row r="303" spans="16:16" s="10" customFormat="1" x14ac:dyDescent="0.25">
      <c r="P303" s="291"/>
    </row>
    <row r="304" spans="16:16" s="10" customFormat="1" x14ac:dyDescent="0.25">
      <c r="P304" s="291"/>
    </row>
    <row r="305" spans="16:16" s="10" customFormat="1" x14ac:dyDescent="0.25">
      <c r="P305" s="291"/>
    </row>
    <row r="306" spans="16:16" s="10" customFormat="1" x14ac:dyDescent="0.25">
      <c r="P306" s="291"/>
    </row>
    <row r="307" spans="16:16" s="10" customFormat="1" x14ac:dyDescent="0.25">
      <c r="P307" s="291"/>
    </row>
    <row r="308" spans="16:16" s="10" customFormat="1" x14ac:dyDescent="0.25">
      <c r="P308" s="291"/>
    </row>
  </sheetData>
  <mergeCells count="4">
    <mergeCell ref="D4:G4"/>
    <mergeCell ref="H4:K4"/>
    <mergeCell ref="A219:C219"/>
    <mergeCell ref="L4:O4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3" fitToHeight="0" orientation="portrait" r:id="rId1"/>
  <headerFooter alignWithMargins="0">
    <oddHeader>&amp;P. oldal</oddHeader>
  </headerFooter>
  <rowBreaks count="2" manualBreakCount="2">
    <brk id="85" max="14" man="1"/>
    <brk id="16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0">
    <pageSetUpPr fitToPage="1"/>
  </sheetPr>
  <dimension ref="A1:G19"/>
  <sheetViews>
    <sheetView view="pageBreakPreview" zoomScale="60" zoomScaleNormal="100" workbookViewId="0">
      <selection activeCell="E3" sqref="E3"/>
    </sheetView>
  </sheetViews>
  <sheetFormatPr defaultRowHeight="12.75" x14ac:dyDescent="0.2"/>
  <cols>
    <col min="1" max="1" width="39.42578125" style="402" customWidth="1"/>
    <col min="2" max="2" width="14" style="402" bestFit="1" customWidth="1"/>
    <col min="3" max="3" width="12" style="402" bestFit="1" customWidth="1"/>
    <col min="4" max="4" width="10.42578125" style="402" bestFit="1" customWidth="1"/>
    <col min="5" max="5" width="17.85546875" style="185" customWidth="1"/>
    <col min="6" max="256" width="9.140625" style="185"/>
    <col min="257" max="257" width="39.42578125" style="185" customWidth="1"/>
    <col min="258" max="258" width="14" style="185" bestFit="1" customWidth="1"/>
    <col min="259" max="259" width="12" style="185" bestFit="1" customWidth="1"/>
    <col min="260" max="260" width="10.42578125" style="185" bestFit="1" customWidth="1"/>
    <col min="261" max="261" width="17.85546875" style="185" customWidth="1"/>
    <col min="262" max="512" width="9.140625" style="185"/>
    <col min="513" max="513" width="39.42578125" style="185" customWidth="1"/>
    <col min="514" max="514" width="14" style="185" bestFit="1" customWidth="1"/>
    <col min="515" max="515" width="12" style="185" bestFit="1" customWidth="1"/>
    <col min="516" max="516" width="10.42578125" style="185" bestFit="1" customWidth="1"/>
    <col min="517" max="517" width="17.85546875" style="185" customWidth="1"/>
    <col min="518" max="768" width="9.140625" style="185"/>
    <col min="769" max="769" width="39.42578125" style="185" customWidth="1"/>
    <col min="770" max="770" width="14" style="185" bestFit="1" customWidth="1"/>
    <col min="771" max="771" width="12" style="185" bestFit="1" customWidth="1"/>
    <col min="772" max="772" width="10.42578125" style="185" bestFit="1" customWidth="1"/>
    <col min="773" max="773" width="17.85546875" style="185" customWidth="1"/>
    <col min="774" max="1024" width="9.140625" style="185"/>
    <col min="1025" max="1025" width="39.42578125" style="185" customWidth="1"/>
    <col min="1026" max="1026" width="14" style="185" bestFit="1" customWidth="1"/>
    <col min="1027" max="1027" width="12" style="185" bestFit="1" customWidth="1"/>
    <col min="1028" max="1028" width="10.42578125" style="185" bestFit="1" customWidth="1"/>
    <col min="1029" max="1029" width="17.85546875" style="185" customWidth="1"/>
    <col min="1030" max="1280" width="9.140625" style="185"/>
    <col min="1281" max="1281" width="39.42578125" style="185" customWidth="1"/>
    <col min="1282" max="1282" width="14" style="185" bestFit="1" customWidth="1"/>
    <col min="1283" max="1283" width="12" style="185" bestFit="1" customWidth="1"/>
    <col min="1284" max="1284" width="10.42578125" style="185" bestFit="1" customWidth="1"/>
    <col min="1285" max="1285" width="17.85546875" style="185" customWidth="1"/>
    <col min="1286" max="1536" width="9.140625" style="185"/>
    <col min="1537" max="1537" width="39.42578125" style="185" customWidth="1"/>
    <col min="1538" max="1538" width="14" style="185" bestFit="1" customWidth="1"/>
    <col min="1539" max="1539" width="12" style="185" bestFit="1" customWidth="1"/>
    <col min="1540" max="1540" width="10.42578125" style="185" bestFit="1" customWidth="1"/>
    <col min="1541" max="1541" width="17.85546875" style="185" customWidth="1"/>
    <col min="1542" max="1792" width="9.140625" style="185"/>
    <col min="1793" max="1793" width="39.42578125" style="185" customWidth="1"/>
    <col min="1794" max="1794" width="14" style="185" bestFit="1" customWidth="1"/>
    <col min="1795" max="1795" width="12" style="185" bestFit="1" customWidth="1"/>
    <col min="1796" max="1796" width="10.42578125" style="185" bestFit="1" customWidth="1"/>
    <col min="1797" max="1797" width="17.85546875" style="185" customWidth="1"/>
    <col min="1798" max="2048" width="9.140625" style="185"/>
    <col min="2049" max="2049" width="39.42578125" style="185" customWidth="1"/>
    <col min="2050" max="2050" width="14" style="185" bestFit="1" customWidth="1"/>
    <col min="2051" max="2051" width="12" style="185" bestFit="1" customWidth="1"/>
    <col min="2052" max="2052" width="10.42578125" style="185" bestFit="1" customWidth="1"/>
    <col min="2053" max="2053" width="17.85546875" style="185" customWidth="1"/>
    <col min="2054" max="2304" width="9.140625" style="185"/>
    <col min="2305" max="2305" width="39.42578125" style="185" customWidth="1"/>
    <col min="2306" max="2306" width="14" style="185" bestFit="1" customWidth="1"/>
    <col min="2307" max="2307" width="12" style="185" bestFit="1" customWidth="1"/>
    <col min="2308" max="2308" width="10.42578125" style="185" bestFit="1" customWidth="1"/>
    <col min="2309" max="2309" width="17.85546875" style="185" customWidth="1"/>
    <col min="2310" max="2560" width="9.140625" style="185"/>
    <col min="2561" max="2561" width="39.42578125" style="185" customWidth="1"/>
    <col min="2562" max="2562" width="14" style="185" bestFit="1" customWidth="1"/>
    <col min="2563" max="2563" width="12" style="185" bestFit="1" customWidth="1"/>
    <col min="2564" max="2564" width="10.42578125" style="185" bestFit="1" customWidth="1"/>
    <col min="2565" max="2565" width="17.85546875" style="185" customWidth="1"/>
    <col min="2566" max="2816" width="9.140625" style="185"/>
    <col min="2817" max="2817" width="39.42578125" style="185" customWidth="1"/>
    <col min="2818" max="2818" width="14" style="185" bestFit="1" customWidth="1"/>
    <col min="2819" max="2819" width="12" style="185" bestFit="1" customWidth="1"/>
    <col min="2820" max="2820" width="10.42578125" style="185" bestFit="1" customWidth="1"/>
    <col min="2821" max="2821" width="17.85546875" style="185" customWidth="1"/>
    <col min="2822" max="3072" width="9.140625" style="185"/>
    <col min="3073" max="3073" width="39.42578125" style="185" customWidth="1"/>
    <col min="3074" max="3074" width="14" style="185" bestFit="1" customWidth="1"/>
    <col min="3075" max="3075" width="12" style="185" bestFit="1" customWidth="1"/>
    <col min="3076" max="3076" width="10.42578125" style="185" bestFit="1" customWidth="1"/>
    <col min="3077" max="3077" width="17.85546875" style="185" customWidth="1"/>
    <col min="3078" max="3328" width="9.140625" style="185"/>
    <col min="3329" max="3329" width="39.42578125" style="185" customWidth="1"/>
    <col min="3330" max="3330" width="14" style="185" bestFit="1" customWidth="1"/>
    <col min="3331" max="3331" width="12" style="185" bestFit="1" customWidth="1"/>
    <col min="3332" max="3332" width="10.42578125" style="185" bestFit="1" customWidth="1"/>
    <col min="3333" max="3333" width="17.85546875" style="185" customWidth="1"/>
    <col min="3334" max="3584" width="9.140625" style="185"/>
    <col min="3585" max="3585" width="39.42578125" style="185" customWidth="1"/>
    <col min="3586" max="3586" width="14" style="185" bestFit="1" customWidth="1"/>
    <col min="3587" max="3587" width="12" style="185" bestFit="1" customWidth="1"/>
    <col min="3588" max="3588" width="10.42578125" style="185" bestFit="1" customWidth="1"/>
    <col min="3589" max="3589" width="17.85546875" style="185" customWidth="1"/>
    <col min="3590" max="3840" width="9.140625" style="185"/>
    <col min="3841" max="3841" width="39.42578125" style="185" customWidth="1"/>
    <col min="3842" max="3842" width="14" style="185" bestFit="1" customWidth="1"/>
    <col min="3843" max="3843" width="12" style="185" bestFit="1" customWidth="1"/>
    <col min="3844" max="3844" width="10.42578125" style="185" bestFit="1" customWidth="1"/>
    <col min="3845" max="3845" width="17.85546875" style="185" customWidth="1"/>
    <col min="3846" max="4096" width="9.140625" style="185"/>
    <col min="4097" max="4097" width="39.42578125" style="185" customWidth="1"/>
    <col min="4098" max="4098" width="14" style="185" bestFit="1" customWidth="1"/>
    <col min="4099" max="4099" width="12" style="185" bestFit="1" customWidth="1"/>
    <col min="4100" max="4100" width="10.42578125" style="185" bestFit="1" customWidth="1"/>
    <col min="4101" max="4101" width="17.85546875" style="185" customWidth="1"/>
    <col min="4102" max="4352" width="9.140625" style="185"/>
    <col min="4353" max="4353" width="39.42578125" style="185" customWidth="1"/>
    <col min="4354" max="4354" width="14" style="185" bestFit="1" customWidth="1"/>
    <col min="4355" max="4355" width="12" style="185" bestFit="1" customWidth="1"/>
    <col min="4356" max="4356" width="10.42578125" style="185" bestFit="1" customWidth="1"/>
    <col min="4357" max="4357" width="17.85546875" style="185" customWidth="1"/>
    <col min="4358" max="4608" width="9.140625" style="185"/>
    <col min="4609" max="4609" width="39.42578125" style="185" customWidth="1"/>
    <col min="4610" max="4610" width="14" style="185" bestFit="1" customWidth="1"/>
    <col min="4611" max="4611" width="12" style="185" bestFit="1" customWidth="1"/>
    <col min="4612" max="4612" width="10.42578125" style="185" bestFit="1" customWidth="1"/>
    <col min="4613" max="4613" width="17.85546875" style="185" customWidth="1"/>
    <col min="4614" max="4864" width="9.140625" style="185"/>
    <col min="4865" max="4865" width="39.42578125" style="185" customWidth="1"/>
    <col min="4866" max="4866" width="14" style="185" bestFit="1" customWidth="1"/>
    <col min="4867" max="4867" width="12" style="185" bestFit="1" customWidth="1"/>
    <col min="4868" max="4868" width="10.42578125" style="185" bestFit="1" customWidth="1"/>
    <col min="4869" max="4869" width="17.85546875" style="185" customWidth="1"/>
    <col min="4870" max="5120" width="9.140625" style="185"/>
    <col min="5121" max="5121" width="39.42578125" style="185" customWidth="1"/>
    <col min="5122" max="5122" width="14" style="185" bestFit="1" customWidth="1"/>
    <col min="5123" max="5123" width="12" style="185" bestFit="1" customWidth="1"/>
    <col min="5124" max="5124" width="10.42578125" style="185" bestFit="1" customWidth="1"/>
    <col min="5125" max="5125" width="17.85546875" style="185" customWidth="1"/>
    <col min="5126" max="5376" width="9.140625" style="185"/>
    <col min="5377" max="5377" width="39.42578125" style="185" customWidth="1"/>
    <col min="5378" max="5378" width="14" style="185" bestFit="1" customWidth="1"/>
    <col min="5379" max="5379" width="12" style="185" bestFit="1" customWidth="1"/>
    <col min="5380" max="5380" width="10.42578125" style="185" bestFit="1" customWidth="1"/>
    <col min="5381" max="5381" width="17.85546875" style="185" customWidth="1"/>
    <col min="5382" max="5632" width="9.140625" style="185"/>
    <col min="5633" max="5633" width="39.42578125" style="185" customWidth="1"/>
    <col min="5634" max="5634" width="14" style="185" bestFit="1" customWidth="1"/>
    <col min="5635" max="5635" width="12" style="185" bestFit="1" customWidth="1"/>
    <col min="5636" max="5636" width="10.42578125" style="185" bestFit="1" customWidth="1"/>
    <col min="5637" max="5637" width="17.85546875" style="185" customWidth="1"/>
    <col min="5638" max="5888" width="9.140625" style="185"/>
    <col min="5889" max="5889" width="39.42578125" style="185" customWidth="1"/>
    <col min="5890" max="5890" width="14" style="185" bestFit="1" customWidth="1"/>
    <col min="5891" max="5891" width="12" style="185" bestFit="1" customWidth="1"/>
    <col min="5892" max="5892" width="10.42578125" style="185" bestFit="1" customWidth="1"/>
    <col min="5893" max="5893" width="17.85546875" style="185" customWidth="1"/>
    <col min="5894" max="6144" width="9.140625" style="185"/>
    <col min="6145" max="6145" width="39.42578125" style="185" customWidth="1"/>
    <col min="6146" max="6146" width="14" style="185" bestFit="1" customWidth="1"/>
    <col min="6147" max="6147" width="12" style="185" bestFit="1" customWidth="1"/>
    <col min="6148" max="6148" width="10.42578125" style="185" bestFit="1" customWidth="1"/>
    <col min="6149" max="6149" width="17.85546875" style="185" customWidth="1"/>
    <col min="6150" max="6400" width="9.140625" style="185"/>
    <col min="6401" max="6401" width="39.42578125" style="185" customWidth="1"/>
    <col min="6402" max="6402" width="14" style="185" bestFit="1" customWidth="1"/>
    <col min="6403" max="6403" width="12" style="185" bestFit="1" customWidth="1"/>
    <col min="6404" max="6404" width="10.42578125" style="185" bestFit="1" customWidth="1"/>
    <col min="6405" max="6405" width="17.85546875" style="185" customWidth="1"/>
    <col min="6406" max="6656" width="9.140625" style="185"/>
    <col min="6657" max="6657" width="39.42578125" style="185" customWidth="1"/>
    <col min="6658" max="6658" width="14" style="185" bestFit="1" customWidth="1"/>
    <col min="6659" max="6659" width="12" style="185" bestFit="1" customWidth="1"/>
    <col min="6660" max="6660" width="10.42578125" style="185" bestFit="1" customWidth="1"/>
    <col min="6661" max="6661" width="17.85546875" style="185" customWidth="1"/>
    <col min="6662" max="6912" width="9.140625" style="185"/>
    <col min="6913" max="6913" width="39.42578125" style="185" customWidth="1"/>
    <col min="6914" max="6914" width="14" style="185" bestFit="1" customWidth="1"/>
    <col min="6915" max="6915" width="12" style="185" bestFit="1" customWidth="1"/>
    <col min="6916" max="6916" width="10.42578125" style="185" bestFit="1" customWidth="1"/>
    <col min="6917" max="6917" width="17.85546875" style="185" customWidth="1"/>
    <col min="6918" max="7168" width="9.140625" style="185"/>
    <col min="7169" max="7169" width="39.42578125" style="185" customWidth="1"/>
    <col min="7170" max="7170" width="14" style="185" bestFit="1" customWidth="1"/>
    <col min="7171" max="7171" width="12" style="185" bestFit="1" customWidth="1"/>
    <col min="7172" max="7172" width="10.42578125" style="185" bestFit="1" customWidth="1"/>
    <col min="7173" max="7173" width="17.85546875" style="185" customWidth="1"/>
    <col min="7174" max="7424" width="9.140625" style="185"/>
    <col min="7425" max="7425" width="39.42578125" style="185" customWidth="1"/>
    <col min="7426" max="7426" width="14" style="185" bestFit="1" customWidth="1"/>
    <col min="7427" max="7427" width="12" style="185" bestFit="1" customWidth="1"/>
    <col min="7428" max="7428" width="10.42578125" style="185" bestFit="1" customWidth="1"/>
    <col min="7429" max="7429" width="17.85546875" style="185" customWidth="1"/>
    <col min="7430" max="7680" width="9.140625" style="185"/>
    <col min="7681" max="7681" width="39.42578125" style="185" customWidth="1"/>
    <col min="7682" max="7682" width="14" style="185" bestFit="1" customWidth="1"/>
    <col min="7683" max="7683" width="12" style="185" bestFit="1" customWidth="1"/>
    <col min="7684" max="7684" width="10.42578125" style="185" bestFit="1" customWidth="1"/>
    <col min="7685" max="7685" width="17.85546875" style="185" customWidth="1"/>
    <col min="7686" max="7936" width="9.140625" style="185"/>
    <col min="7937" max="7937" width="39.42578125" style="185" customWidth="1"/>
    <col min="7938" max="7938" width="14" style="185" bestFit="1" customWidth="1"/>
    <col min="7939" max="7939" width="12" style="185" bestFit="1" customWidth="1"/>
    <col min="7940" max="7940" width="10.42578125" style="185" bestFit="1" customWidth="1"/>
    <col min="7941" max="7941" width="17.85546875" style="185" customWidth="1"/>
    <col min="7942" max="8192" width="9.140625" style="185"/>
    <col min="8193" max="8193" width="39.42578125" style="185" customWidth="1"/>
    <col min="8194" max="8194" width="14" style="185" bestFit="1" customWidth="1"/>
    <col min="8195" max="8195" width="12" style="185" bestFit="1" customWidth="1"/>
    <col min="8196" max="8196" width="10.42578125" style="185" bestFit="1" customWidth="1"/>
    <col min="8197" max="8197" width="17.85546875" style="185" customWidth="1"/>
    <col min="8198" max="8448" width="9.140625" style="185"/>
    <col min="8449" max="8449" width="39.42578125" style="185" customWidth="1"/>
    <col min="8450" max="8450" width="14" style="185" bestFit="1" customWidth="1"/>
    <col min="8451" max="8451" width="12" style="185" bestFit="1" customWidth="1"/>
    <col min="8452" max="8452" width="10.42578125" style="185" bestFit="1" customWidth="1"/>
    <col min="8453" max="8453" width="17.85546875" style="185" customWidth="1"/>
    <col min="8454" max="8704" width="9.140625" style="185"/>
    <col min="8705" max="8705" width="39.42578125" style="185" customWidth="1"/>
    <col min="8706" max="8706" width="14" style="185" bestFit="1" customWidth="1"/>
    <col min="8707" max="8707" width="12" style="185" bestFit="1" customWidth="1"/>
    <col min="8708" max="8708" width="10.42578125" style="185" bestFit="1" customWidth="1"/>
    <col min="8709" max="8709" width="17.85546875" style="185" customWidth="1"/>
    <col min="8710" max="8960" width="9.140625" style="185"/>
    <col min="8961" max="8961" width="39.42578125" style="185" customWidth="1"/>
    <col min="8962" max="8962" width="14" style="185" bestFit="1" customWidth="1"/>
    <col min="8963" max="8963" width="12" style="185" bestFit="1" customWidth="1"/>
    <col min="8964" max="8964" width="10.42578125" style="185" bestFit="1" customWidth="1"/>
    <col min="8965" max="8965" width="17.85546875" style="185" customWidth="1"/>
    <col min="8966" max="9216" width="9.140625" style="185"/>
    <col min="9217" max="9217" width="39.42578125" style="185" customWidth="1"/>
    <col min="9218" max="9218" width="14" style="185" bestFit="1" customWidth="1"/>
    <col min="9219" max="9219" width="12" style="185" bestFit="1" customWidth="1"/>
    <col min="9220" max="9220" width="10.42578125" style="185" bestFit="1" customWidth="1"/>
    <col min="9221" max="9221" width="17.85546875" style="185" customWidth="1"/>
    <col min="9222" max="9472" width="9.140625" style="185"/>
    <col min="9473" max="9473" width="39.42578125" style="185" customWidth="1"/>
    <col min="9474" max="9474" width="14" style="185" bestFit="1" customWidth="1"/>
    <col min="9475" max="9475" width="12" style="185" bestFit="1" customWidth="1"/>
    <col min="9476" max="9476" width="10.42578125" style="185" bestFit="1" customWidth="1"/>
    <col min="9477" max="9477" width="17.85546875" style="185" customWidth="1"/>
    <col min="9478" max="9728" width="9.140625" style="185"/>
    <col min="9729" max="9729" width="39.42578125" style="185" customWidth="1"/>
    <col min="9730" max="9730" width="14" style="185" bestFit="1" customWidth="1"/>
    <col min="9731" max="9731" width="12" style="185" bestFit="1" customWidth="1"/>
    <col min="9732" max="9732" width="10.42578125" style="185" bestFit="1" customWidth="1"/>
    <col min="9733" max="9733" width="17.85546875" style="185" customWidth="1"/>
    <col min="9734" max="9984" width="9.140625" style="185"/>
    <col min="9985" max="9985" width="39.42578125" style="185" customWidth="1"/>
    <col min="9986" max="9986" width="14" style="185" bestFit="1" customWidth="1"/>
    <col min="9987" max="9987" width="12" style="185" bestFit="1" customWidth="1"/>
    <col min="9988" max="9988" width="10.42578125" style="185" bestFit="1" customWidth="1"/>
    <col min="9989" max="9989" width="17.85546875" style="185" customWidth="1"/>
    <col min="9990" max="10240" width="9.140625" style="185"/>
    <col min="10241" max="10241" width="39.42578125" style="185" customWidth="1"/>
    <col min="10242" max="10242" width="14" style="185" bestFit="1" customWidth="1"/>
    <col min="10243" max="10243" width="12" style="185" bestFit="1" customWidth="1"/>
    <col min="10244" max="10244" width="10.42578125" style="185" bestFit="1" customWidth="1"/>
    <col min="10245" max="10245" width="17.85546875" style="185" customWidth="1"/>
    <col min="10246" max="10496" width="9.140625" style="185"/>
    <col min="10497" max="10497" width="39.42578125" style="185" customWidth="1"/>
    <col min="10498" max="10498" width="14" style="185" bestFit="1" customWidth="1"/>
    <col min="10499" max="10499" width="12" style="185" bestFit="1" customWidth="1"/>
    <col min="10500" max="10500" width="10.42578125" style="185" bestFit="1" customWidth="1"/>
    <col min="10501" max="10501" width="17.85546875" style="185" customWidth="1"/>
    <col min="10502" max="10752" width="9.140625" style="185"/>
    <col min="10753" max="10753" width="39.42578125" style="185" customWidth="1"/>
    <col min="10754" max="10754" width="14" style="185" bestFit="1" customWidth="1"/>
    <col min="10755" max="10755" width="12" style="185" bestFit="1" customWidth="1"/>
    <col min="10756" max="10756" width="10.42578125" style="185" bestFit="1" customWidth="1"/>
    <col min="10757" max="10757" width="17.85546875" style="185" customWidth="1"/>
    <col min="10758" max="11008" width="9.140625" style="185"/>
    <col min="11009" max="11009" width="39.42578125" style="185" customWidth="1"/>
    <col min="11010" max="11010" width="14" style="185" bestFit="1" customWidth="1"/>
    <col min="11011" max="11011" width="12" style="185" bestFit="1" customWidth="1"/>
    <col min="11012" max="11012" width="10.42578125" style="185" bestFit="1" customWidth="1"/>
    <col min="11013" max="11013" width="17.85546875" style="185" customWidth="1"/>
    <col min="11014" max="11264" width="9.140625" style="185"/>
    <col min="11265" max="11265" width="39.42578125" style="185" customWidth="1"/>
    <col min="11266" max="11266" width="14" style="185" bestFit="1" customWidth="1"/>
    <col min="11267" max="11267" width="12" style="185" bestFit="1" customWidth="1"/>
    <col min="11268" max="11268" width="10.42578125" style="185" bestFit="1" customWidth="1"/>
    <col min="11269" max="11269" width="17.85546875" style="185" customWidth="1"/>
    <col min="11270" max="11520" width="9.140625" style="185"/>
    <col min="11521" max="11521" width="39.42578125" style="185" customWidth="1"/>
    <col min="11522" max="11522" width="14" style="185" bestFit="1" customWidth="1"/>
    <col min="11523" max="11523" width="12" style="185" bestFit="1" customWidth="1"/>
    <col min="11524" max="11524" width="10.42578125" style="185" bestFit="1" customWidth="1"/>
    <col min="11525" max="11525" width="17.85546875" style="185" customWidth="1"/>
    <col min="11526" max="11776" width="9.140625" style="185"/>
    <col min="11777" max="11777" width="39.42578125" style="185" customWidth="1"/>
    <col min="11778" max="11778" width="14" style="185" bestFit="1" customWidth="1"/>
    <col min="11779" max="11779" width="12" style="185" bestFit="1" customWidth="1"/>
    <col min="11780" max="11780" width="10.42578125" style="185" bestFit="1" customWidth="1"/>
    <col min="11781" max="11781" width="17.85546875" style="185" customWidth="1"/>
    <col min="11782" max="12032" width="9.140625" style="185"/>
    <col min="12033" max="12033" width="39.42578125" style="185" customWidth="1"/>
    <col min="12034" max="12034" width="14" style="185" bestFit="1" customWidth="1"/>
    <col min="12035" max="12035" width="12" style="185" bestFit="1" customWidth="1"/>
    <col min="12036" max="12036" width="10.42578125" style="185" bestFit="1" customWidth="1"/>
    <col min="12037" max="12037" width="17.85546875" style="185" customWidth="1"/>
    <col min="12038" max="12288" width="9.140625" style="185"/>
    <col min="12289" max="12289" width="39.42578125" style="185" customWidth="1"/>
    <col min="12290" max="12290" width="14" style="185" bestFit="1" customWidth="1"/>
    <col min="12291" max="12291" width="12" style="185" bestFit="1" customWidth="1"/>
    <col min="12292" max="12292" width="10.42578125" style="185" bestFit="1" customWidth="1"/>
    <col min="12293" max="12293" width="17.85546875" style="185" customWidth="1"/>
    <col min="12294" max="12544" width="9.140625" style="185"/>
    <col min="12545" max="12545" width="39.42578125" style="185" customWidth="1"/>
    <col min="12546" max="12546" width="14" style="185" bestFit="1" customWidth="1"/>
    <col min="12547" max="12547" width="12" style="185" bestFit="1" customWidth="1"/>
    <col min="12548" max="12548" width="10.42578125" style="185" bestFit="1" customWidth="1"/>
    <col min="12549" max="12549" width="17.85546875" style="185" customWidth="1"/>
    <col min="12550" max="12800" width="9.140625" style="185"/>
    <col min="12801" max="12801" width="39.42578125" style="185" customWidth="1"/>
    <col min="12802" max="12802" width="14" style="185" bestFit="1" customWidth="1"/>
    <col min="12803" max="12803" width="12" style="185" bestFit="1" customWidth="1"/>
    <col min="12804" max="12804" width="10.42578125" style="185" bestFit="1" customWidth="1"/>
    <col min="12805" max="12805" width="17.85546875" style="185" customWidth="1"/>
    <col min="12806" max="13056" width="9.140625" style="185"/>
    <col min="13057" max="13057" width="39.42578125" style="185" customWidth="1"/>
    <col min="13058" max="13058" width="14" style="185" bestFit="1" customWidth="1"/>
    <col min="13059" max="13059" width="12" style="185" bestFit="1" customWidth="1"/>
    <col min="13060" max="13060" width="10.42578125" style="185" bestFit="1" customWidth="1"/>
    <col min="13061" max="13061" width="17.85546875" style="185" customWidth="1"/>
    <col min="13062" max="13312" width="9.140625" style="185"/>
    <col min="13313" max="13313" width="39.42578125" style="185" customWidth="1"/>
    <col min="13314" max="13314" width="14" style="185" bestFit="1" customWidth="1"/>
    <col min="13315" max="13315" width="12" style="185" bestFit="1" customWidth="1"/>
    <col min="13316" max="13316" width="10.42578125" style="185" bestFit="1" customWidth="1"/>
    <col min="13317" max="13317" width="17.85546875" style="185" customWidth="1"/>
    <col min="13318" max="13568" width="9.140625" style="185"/>
    <col min="13569" max="13569" width="39.42578125" style="185" customWidth="1"/>
    <col min="13570" max="13570" width="14" style="185" bestFit="1" customWidth="1"/>
    <col min="13571" max="13571" width="12" style="185" bestFit="1" customWidth="1"/>
    <col min="13572" max="13572" width="10.42578125" style="185" bestFit="1" customWidth="1"/>
    <col min="13573" max="13573" width="17.85546875" style="185" customWidth="1"/>
    <col min="13574" max="13824" width="9.140625" style="185"/>
    <col min="13825" max="13825" width="39.42578125" style="185" customWidth="1"/>
    <col min="13826" max="13826" width="14" style="185" bestFit="1" customWidth="1"/>
    <col min="13827" max="13827" width="12" style="185" bestFit="1" customWidth="1"/>
    <col min="13828" max="13828" width="10.42578125" style="185" bestFit="1" customWidth="1"/>
    <col min="13829" max="13829" width="17.85546875" style="185" customWidth="1"/>
    <col min="13830" max="14080" width="9.140625" style="185"/>
    <col min="14081" max="14081" width="39.42578125" style="185" customWidth="1"/>
    <col min="14082" max="14082" width="14" style="185" bestFit="1" customWidth="1"/>
    <col min="14083" max="14083" width="12" style="185" bestFit="1" customWidth="1"/>
    <col min="14084" max="14084" width="10.42578125" style="185" bestFit="1" customWidth="1"/>
    <col min="14085" max="14085" width="17.85546875" style="185" customWidth="1"/>
    <col min="14086" max="14336" width="9.140625" style="185"/>
    <col min="14337" max="14337" width="39.42578125" style="185" customWidth="1"/>
    <col min="14338" max="14338" width="14" style="185" bestFit="1" customWidth="1"/>
    <col min="14339" max="14339" width="12" style="185" bestFit="1" customWidth="1"/>
    <col min="14340" max="14340" width="10.42578125" style="185" bestFit="1" customWidth="1"/>
    <col min="14341" max="14341" width="17.85546875" style="185" customWidth="1"/>
    <col min="14342" max="14592" width="9.140625" style="185"/>
    <col min="14593" max="14593" width="39.42578125" style="185" customWidth="1"/>
    <col min="14594" max="14594" width="14" style="185" bestFit="1" customWidth="1"/>
    <col min="14595" max="14595" width="12" style="185" bestFit="1" customWidth="1"/>
    <col min="14596" max="14596" width="10.42578125" style="185" bestFit="1" customWidth="1"/>
    <col min="14597" max="14597" width="17.85546875" style="185" customWidth="1"/>
    <col min="14598" max="14848" width="9.140625" style="185"/>
    <col min="14849" max="14849" width="39.42578125" style="185" customWidth="1"/>
    <col min="14850" max="14850" width="14" style="185" bestFit="1" customWidth="1"/>
    <col min="14851" max="14851" width="12" style="185" bestFit="1" customWidth="1"/>
    <col min="14852" max="14852" width="10.42578125" style="185" bestFit="1" customWidth="1"/>
    <col min="14853" max="14853" width="17.85546875" style="185" customWidth="1"/>
    <col min="14854" max="15104" width="9.140625" style="185"/>
    <col min="15105" max="15105" width="39.42578125" style="185" customWidth="1"/>
    <col min="15106" max="15106" width="14" style="185" bestFit="1" customWidth="1"/>
    <col min="15107" max="15107" width="12" style="185" bestFit="1" customWidth="1"/>
    <col min="15108" max="15108" width="10.42578125" style="185" bestFit="1" customWidth="1"/>
    <col min="15109" max="15109" width="17.85546875" style="185" customWidth="1"/>
    <col min="15110" max="15360" width="9.140625" style="185"/>
    <col min="15361" max="15361" width="39.42578125" style="185" customWidth="1"/>
    <col min="15362" max="15362" width="14" style="185" bestFit="1" customWidth="1"/>
    <col min="15363" max="15363" width="12" style="185" bestFit="1" customWidth="1"/>
    <col min="15364" max="15364" width="10.42578125" style="185" bestFit="1" customWidth="1"/>
    <col min="15365" max="15365" width="17.85546875" style="185" customWidth="1"/>
    <col min="15366" max="15616" width="9.140625" style="185"/>
    <col min="15617" max="15617" width="39.42578125" style="185" customWidth="1"/>
    <col min="15618" max="15618" width="14" style="185" bestFit="1" customWidth="1"/>
    <col min="15619" max="15619" width="12" style="185" bestFit="1" customWidth="1"/>
    <col min="15620" max="15620" width="10.42578125" style="185" bestFit="1" customWidth="1"/>
    <col min="15621" max="15621" width="17.85546875" style="185" customWidth="1"/>
    <col min="15622" max="15872" width="9.140625" style="185"/>
    <col min="15873" max="15873" width="39.42578125" style="185" customWidth="1"/>
    <col min="15874" max="15874" width="14" style="185" bestFit="1" customWidth="1"/>
    <col min="15875" max="15875" width="12" style="185" bestFit="1" customWidth="1"/>
    <col min="15876" max="15876" width="10.42578125" style="185" bestFit="1" customWidth="1"/>
    <col min="15877" max="15877" width="17.85546875" style="185" customWidth="1"/>
    <col min="15878" max="16128" width="9.140625" style="185"/>
    <col min="16129" max="16129" width="39.42578125" style="185" customWidth="1"/>
    <col min="16130" max="16130" width="14" style="185" bestFit="1" customWidth="1"/>
    <col min="16131" max="16131" width="12" style="185" bestFit="1" customWidth="1"/>
    <col min="16132" max="16132" width="10.42578125" style="185" bestFit="1" customWidth="1"/>
    <col min="16133" max="16133" width="17.85546875" style="185" customWidth="1"/>
    <col min="16134" max="16384" width="9.140625" style="185"/>
  </cols>
  <sheetData>
    <row r="1" spans="1:7" ht="15" x14ac:dyDescent="0.25">
      <c r="A1" s="401"/>
      <c r="B1" s="401"/>
      <c r="C1" s="401"/>
      <c r="E1" s="403" t="s">
        <v>1925</v>
      </c>
    </row>
    <row r="2" spans="1:7" x14ac:dyDescent="0.2">
      <c r="A2" s="401"/>
      <c r="B2" s="401"/>
      <c r="C2" s="401"/>
      <c r="D2" s="404"/>
    </row>
    <row r="3" spans="1:7" x14ac:dyDescent="0.2">
      <c r="A3" s="405" t="s">
        <v>808</v>
      </c>
      <c r="B3" s="405"/>
      <c r="C3" s="405"/>
      <c r="D3" s="405"/>
    </row>
    <row r="4" spans="1:7" x14ac:dyDescent="0.2">
      <c r="A4" s="401"/>
      <c r="B4" s="401"/>
      <c r="C4" s="401"/>
      <c r="D4" s="401"/>
    </row>
    <row r="5" spans="1:7" ht="63.75" x14ac:dyDescent="0.2">
      <c r="A5" s="406"/>
      <c r="B5" s="407" t="s">
        <v>804</v>
      </c>
      <c r="C5" s="407" t="s">
        <v>805</v>
      </c>
      <c r="D5" s="407" t="s">
        <v>806</v>
      </c>
      <c r="E5" s="407" t="s">
        <v>807</v>
      </c>
    </row>
    <row r="6" spans="1:7" x14ac:dyDescent="0.2">
      <c r="A6" s="408" t="s">
        <v>714</v>
      </c>
      <c r="B6" s="408">
        <v>19</v>
      </c>
      <c r="C6" s="408">
        <v>37</v>
      </c>
      <c r="D6" s="408">
        <v>37</v>
      </c>
      <c r="E6" s="408">
        <v>2</v>
      </c>
    </row>
    <row r="7" spans="1:7" ht="25.5" x14ac:dyDescent="0.2">
      <c r="A7" s="410" t="s">
        <v>715</v>
      </c>
      <c r="B7" s="408">
        <v>52</v>
      </c>
      <c r="C7" s="408">
        <v>53</v>
      </c>
      <c r="D7" s="408">
        <v>35</v>
      </c>
      <c r="E7" s="408">
        <v>1</v>
      </c>
    </row>
    <row r="8" spans="1:7" x14ac:dyDescent="0.2">
      <c r="A8" s="408" t="s">
        <v>74</v>
      </c>
      <c r="B8" s="408">
        <v>66</v>
      </c>
      <c r="C8" s="408">
        <v>61</v>
      </c>
      <c r="D8" s="408">
        <v>61</v>
      </c>
      <c r="E8" s="408">
        <v>6</v>
      </c>
    </row>
    <row r="9" spans="1:7" x14ac:dyDescent="0.2">
      <c r="A9" s="408" t="s">
        <v>802</v>
      </c>
      <c r="B9" s="408">
        <v>8</v>
      </c>
      <c r="C9" s="408">
        <v>8</v>
      </c>
      <c r="D9" s="408">
        <v>12</v>
      </c>
      <c r="E9" s="408">
        <v>4</v>
      </c>
      <c r="F9" s="128"/>
      <c r="G9" s="128"/>
    </row>
    <row r="10" spans="1:7" x14ac:dyDescent="0.2">
      <c r="A10" s="408" t="s">
        <v>75</v>
      </c>
      <c r="B10" s="408">
        <v>73</v>
      </c>
      <c r="C10" s="408">
        <v>69</v>
      </c>
      <c r="D10" s="408">
        <v>71</v>
      </c>
      <c r="E10" s="408">
        <v>6</v>
      </c>
      <c r="F10" s="128"/>
      <c r="G10" s="128"/>
    </row>
    <row r="11" spans="1:7" x14ac:dyDescent="0.2">
      <c r="A11" s="408" t="s">
        <v>694</v>
      </c>
      <c r="B11" s="408">
        <v>13</v>
      </c>
      <c r="C11" s="408">
        <v>23</v>
      </c>
      <c r="D11" s="408">
        <v>39</v>
      </c>
      <c r="E11" s="408">
        <v>15</v>
      </c>
      <c r="F11" s="128"/>
      <c r="G11" s="128"/>
    </row>
    <row r="12" spans="1:7" x14ac:dyDescent="0.2">
      <c r="A12" s="409" t="s">
        <v>46</v>
      </c>
      <c r="B12" s="409">
        <f>SUM(B6:B11)</f>
        <v>231</v>
      </c>
      <c r="C12" s="409">
        <f>SUM(C6:C11)</f>
        <v>251</v>
      </c>
      <c r="D12" s="409">
        <f>SUM(D6:D11)</f>
        <v>255</v>
      </c>
      <c r="E12" s="409">
        <f>SUM(E6:E11)</f>
        <v>34</v>
      </c>
      <c r="F12" s="128"/>
      <c r="G12" s="128"/>
    </row>
    <row r="13" spans="1:7" x14ac:dyDescent="0.2">
      <c r="E13" s="128"/>
      <c r="F13" s="128"/>
      <c r="G13" s="128"/>
    </row>
    <row r="14" spans="1:7" x14ac:dyDescent="0.2">
      <c r="E14" s="128"/>
      <c r="F14" s="128"/>
      <c r="G14" s="128"/>
    </row>
    <row r="15" spans="1:7" x14ac:dyDescent="0.2">
      <c r="E15" s="128"/>
      <c r="F15" s="128"/>
      <c r="G15" s="128"/>
    </row>
    <row r="16" spans="1:7" x14ac:dyDescent="0.2">
      <c r="E16" s="128"/>
      <c r="F16" s="128"/>
      <c r="G16" s="128"/>
    </row>
    <row r="17" spans="5:7" x14ac:dyDescent="0.2">
      <c r="E17" s="128"/>
      <c r="F17" s="128"/>
      <c r="G17" s="128"/>
    </row>
    <row r="18" spans="5:7" x14ac:dyDescent="0.2">
      <c r="E18" s="128"/>
      <c r="F18" s="128"/>
      <c r="G18" s="128"/>
    </row>
    <row r="19" spans="5:7" x14ac:dyDescent="0.2">
      <c r="E19" s="128"/>
      <c r="F19" s="128"/>
      <c r="G19" s="128"/>
    </row>
  </sheetData>
  <pageMargins left="0.7" right="0.7" top="0.75" bottom="0.75" header="0.3" footer="0.3"/>
  <pageSetup paperSize="9" scale="9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7">
    <pageSetUpPr fitToPage="1"/>
  </sheetPr>
  <dimension ref="A1:C56"/>
  <sheetViews>
    <sheetView zoomScaleNormal="100" workbookViewId="0">
      <selection activeCell="C1" sqref="C1"/>
    </sheetView>
  </sheetViews>
  <sheetFormatPr defaultRowHeight="12.75" x14ac:dyDescent="0.2"/>
  <cols>
    <col min="1" max="1" width="64.85546875" style="136" customWidth="1"/>
    <col min="2" max="2" width="58.28515625" style="136" customWidth="1"/>
    <col min="3" max="3" width="33.140625" style="136" customWidth="1"/>
    <col min="257" max="257" width="64.85546875" customWidth="1"/>
    <col min="258" max="258" width="58.28515625" customWidth="1"/>
    <col min="259" max="259" width="33.140625" customWidth="1"/>
    <col min="513" max="513" width="64.85546875" customWidth="1"/>
    <col min="514" max="514" width="58.28515625" customWidth="1"/>
    <col min="515" max="515" width="33.140625" customWidth="1"/>
    <col min="769" max="769" width="64.85546875" customWidth="1"/>
    <col min="770" max="770" width="58.28515625" customWidth="1"/>
    <col min="771" max="771" width="33.140625" customWidth="1"/>
    <col min="1025" max="1025" width="64.85546875" customWidth="1"/>
    <col min="1026" max="1026" width="58.28515625" customWidth="1"/>
    <col min="1027" max="1027" width="33.140625" customWidth="1"/>
    <col min="1281" max="1281" width="64.85546875" customWidth="1"/>
    <col min="1282" max="1282" width="58.28515625" customWidth="1"/>
    <col min="1283" max="1283" width="33.140625" customWidth="1"/>
    <col min="1537" max="1537" width="64.85546875" customWidth="1"/>
    <col min="1538" max="1538" width="58.28515625" customWidth="1"/>
    <col min="1539" max="1539" width="33.140625" customWidth="1"/>
    <col min="1793" max="1793" width="64.85546875" customWidth="1"/>
    <col min="1794" max="1794" width="58.28515625" customWidth="1"/>
    <col min="1795" max="1795" width="33.140625" customWidth="1"/>
    <col min="2049" max="2049" width="64.85546875" customWidth="1"/>
    <col min="2050" max="2050" width="58.28515625" customWidth="1"/>
    <col min="2051" max="2051" width="33.140625" customWidth="1"/>
    <col min="2305" max="2305" width="64.85546875" customWidth="1"/>
    <col min="2306" max="2306" width="58.28515625" customWidth="1"/>
    <col min="2307" max="2307" width="33.140625" customWidth="1"/>
    <col min="2561" max="2561" width="64.85546875" customWidth="1"/>
    <col min="2562" max="2562" width="58.28515625" customWidth="1"/>
    <col min="2563" max="2563" width="33.140625" customWidth="1"/>
    <col min="2817" max="2817" width="64.85546875" customWidth="1"/>
    <col min="2818" max="2818" width="58.28515625" customWidth="1"/>
    <col min="2819" max="2819" width="33.140625" customWidth="1"/>
    <col min="3073" max="3073" width="64.85546875" customWidth="1"/>
    <col min="3074" max="3074" width="58.28515625" customWidth="1"/>
    <col min="3075" max="3075" width="33.140625" customWidth="1"/>
    <col min="3329" max="3329" width="64.85546875" customWidth="1"/>
    <col min="3330" max="3330" width="58.28515625" customWidth="1"/>
    <col min="3331" max="3331" width="33.140625" customWidth="1"/>
    <col min="3585" max="3585" width="64.85546875" customWidth="1"/>
    <col min="3586" max="3586" width="58.28515625" customWidth="1"/>
    <col min="3587" max="3587" width="33.140625" customWidth="1"/>
    <col min="3841" max="3841" width="64.85546875" customWidth="1"/>
    <col min="3842" max="3842" width="58.28515625" customWidth="1"/>
    <col min="3843" max="3843" width="33.140625" customWidth="1"/>
    <col min="4097" max="4097" width="64.85546875" customWidth="1"/>
    <col min="4098" max="4098" width="58.28515625" customWidth="1"/>
    <col min="4099" max="4099" width="33.140625" customWidth="1"/>
    <col min="4353" max="4353" width="64.85546875" customWidth="1"/>
    <col min="4354" max="4354" width="58.28515625" customWidth="1"/>
    <col min="4355" max="4355" width="33.140625" customWidth="1"/>
    <col min="4609" max="4609" width="64.85546875" customWidth="1"/>
    <col min="4610" max="4610" width="58.28515625" customWidth="1"/>
    <col min="4611" max="4611" width="33.140625" customWidth="1"/>
    <col min="4865" max="4865" width="64.85546875" customWidth="1"/>
    <col min="4866" max="4866" width="58.28515625" customWidth="1"/>
    <col min="4867" max="4867" width="33.140625" customWidth="1"/>
    <col min="5121" max="5121" width="64.85546875" customWidth="1"/>
    <col min="5122" max="5122" width="58.28515625" customWidth="1"/>
    <col min="5123" max="5123" width="33.140625" customWidth="1"/>
    <col min="5377" max="5377" width="64.85546875" customWidth="1"/>
    <col min="5378" max="5378" width="58.28515625" customWidth="1"/>
    <col min="5379" max="5379" width="33.140625" customWidth="1"/>
    <col min="5633" max="5633" width="64.85546875" customWidth="1"/>
    <col min="5634" max="5634" width="58.28515625" customWidth="1"/>
    <col min="5635" max="5635" width="33.140625" customWidth="1"/>
    <col min="5889" max="5889" width="64.85546875" customWidth="1"/>
    <col min="5890" max="5890" width="58.28515625" customWidth="1"/>
    <col min="5891" max="5891" width="33.140625" customWidth="1"/>
    <col min="6145" max="6145" width="64.85546875" customWidth="1"/>
    <col min="6146" max="6146" width="58.28515625" customWidth="1"/>
    <col min="6147" max="6147" width="33.140625" customWidth="1"/>
    <col min="6401" max="6401" width="64.85546875" customWidth="1"/>
    <col min="6402" max="6402" width="58.28515625" customWidth="1"/>
    <col min="6403" max="6403" width="33.140625" customWidth="1"/>
    <col min="6657" max="6657" width="64.85546875" customWidth="1"/>
    <col min="6658" max="6658" width="58.28515625" customWidth="1"/>
    <col min="6659" max="6659" width="33.140625" customWidth="1"/>
    <col min="6913" max="6913" width="64.85546875" customWidth="1"/>
    <col min="6914" max="6914" width="58.28515625" customWidth="1"/>
    <col min="6915" max="6915" width="33.140625" customWidth="1"/>
    <col min="7169" max="7169" width="64.85546875" customWidth="1"/>
    <col min="7170" max="7170" width="58.28515625" customWidth="1"/>
    <col min="7171" max="7171" width="33.140625" customWidth="1"/>
    <col min="7425" max="7425" width="64.85546875" customWidth="1"/>
    <col min="7426" max="7426" width="58.28515625" customWidth="1"/>
    <col min="7427" max="7427" width="33.140625" customWidth="1"/>
    <col min="7681" max="7681" width="64.85546875" customWidth="1"/>
    <col min="7682" max="7682" width="58.28515625" customWidth="1"/>
    <col min="7683" max="7683" width="33.140625" customWidth="1"/>
    <col min="7937" max="7937" width="64.85546875" customWidth="1"/>
    <col min="7938" max="7938" width="58.28515625" customWidth="1"/>
    <col min="7939" max="7939" width="33.140625" customWidth="1"/>
    <col min="8193" max="8193" width="64.85546875" customWidth="1"/>
    <col min="8194" max="8194" width="58.28515625" customWidth="1"/>
    <col min="8195" max="8195" width="33.140625" customWidth="1"/>
    <col min="8449" max="8449" width="64.85546875" customWidth="1"/>
    <col min="8450" max="8450" width="58.28515625" customWidth="1"/>
    <col min="8451" max="8451" width="33.140625" customWidth="1"/>
    <col min="8705" max="8705" width="64.85546875" customWidth="1"/>
    <col min="8706" max="8706" width="58.28515625" customWidth="1"/>
    <col min="8707" max="8707" width="33.140625" customWidth="1"/>
    <col min="8961" max="8961" width="64.85546875" customWidth="1"/>
    <col min="8962" max="8962" width="58.28515625" customWidth="1"/>
    <col min="8963" max="8963" width="33.140625" customWidth="1"/>
    <col min="9217" max="9217" width="64.85546875" customWidth="1"/>
    <col min="9218" max="9218" width="58.28515625" customWidth="1"/>
    <col min="9219" max="9219" width="33.140625" customWidth="1"/>
    <col min="9473" max="9473" width="64.85546875" customWidth="1"/>
    <col min="9474" max="9474" width="58.28515625" customWidth="1"/>
    <col min="9475" max="9475" width="33.140625" customWidth="1"/>
    <col min="9729" max="9729" width="64.85546875" customWidth="1"/>
    <col min="9730" max="9730" width="58.28515625" customWidth="1"/>
    <col min="9731" max="9731" width="33.140625" customWidth="1"/>
    <col min="9985" max="9985" width="64.85546875" customWidth="1"/>
    <col min="9986" max="9986" width="58.28515625" customWidth="1"/>
    <col min="9987" max="9987" width="33.140625" customWidth="1"/>
    <col min="10241" max="10241" width="64.85546875" customWidth="1"/>
    <col min="10242" max="10242" width="58.28515625" customWidth="1"/>
    <col min="10243" max="10243" width="33.140625" customWidth="1"/>
    <col min="10497" max="10497" width="64.85546875" customWidth="1"/>
    <col min="10498" max="10498" width="58.28515625" customWidth="1"/>
    <col min="10499" max="10499" width="33.140625" customWidth="1"/>
    <col min="10753" max="10753" width="64.85546875" customWidth="1"/>
    <col min="10754" max="10754" width="58.28515625" customWidth="1"/>
    <col min="10755" max="10755" width="33.140625" customWidth="1"/>
    <col min="11009" max="11009" width="64.85546875" customWidth="1"/>
    <col min="11010" max="11010" width="58.28515625" customWidth="1"/>
    <col min="11011" max="11011" width="33.140625" customWidth="1"/>
    <col min="11265" max="11265" width="64.85546875" customWidth="1"/>
    <col min="11266" max="11266" width="58.28515625" customWidth="1"/>
    <col min="11267" max="11267" width="33.140625" customWidth="1"/>
    <col min="11521" max="11521" width="64.85546875" customWidth="1"/>
    <col min="11522" max="11522" width="58.28515625" customWidth="1"/>
    <col min="11523" max="11523" width="33.140625" customWidth="1"/>
    <col min="11777" max="11777" width="64.85546875" customWidth="1"/>
    <col min="11778" max="11778" width="58.28515625" customWidth="1"/>
    <col min="11779" max="11779" width="33.140625" customWidth="1"/>
    <col min="12033" max="12033" width="64.85546875" customWidth="1"/>
    <col min="12034" max="12034" width="58.28515625" customWidth="1"/>
    <col min="12035" max="12035" width="33.140625" customWidth="1"/>
    <col min="12289" max="12289" width="64.85546875" customWidth="1"/>
    <col min="12290" max="12290" width="58.28515625" customWidth="1"/>
    <col min="12291" max="12291" width="33.140625" customWidth="1"/>
    <col min="12545" max="12545" width="64.85546875" customWidth="1"/>
    <col min="12546" max="12546" width="58.28515625" customWidth="1"/>
    <col min="12547" max="12547" width="33.140625" customWidth="1"/>
    <col min="12801" max="12801" width="64.85546875" customWidth="1"/>
    <col min="12802" max="12802" width="58.28515625" customWidth="1"/>
    <col min="12803" max="12803" width="33.140625" customWidth="1"/>
    <col min="13057" max="13057" width="64.85546875" customWidth="1"/>
    <col min="13058" max="13058" width="58.28515625" customWidth="1"/>
    <col min="13059" max="13059" width="33.140625" customWidth="1"/>
    <col min="13313" max="13313" width="64.85546875" customWidth="1"/>
    <col min="13314" max="13314" width="58.28515625" customWidth="1"/>
    <col min="13315" max="13315" width="33.140625" customWidth="1"/>
    <col min="13569" max="13569" width="64.85546875" customWidth="1"/>
    <col min="13570" max="13570" width="58.28515625" customWidth="1"/>
    <col min="13571" max="13571" width="33.140625" customWidth="1"/>
    <col min="13825" max="13825" width="64.85546875" customWidth="1"/>
    <col min="13826" max="13826" width="58.28515625" customWidth="1"/>
    <col min="13827" max="13827" width="33.140625" customWidth="1"/>
    <col min="14081" max="14081" width="64.85546875" customWidth="1"/>
    <col min="14082" max="14082" width="58.28515625" customWidth="1"/>
    <col min="14083" max="14083" width="33.140625" customWidth="1"/>
    <col min="14337" max="14337" width="64.85546875" customWidth="1"/>
    <col min="14338" max="14338" width="58.28515625" customWidth="1"/>
    <col min="14339" max="14339" width="33.140625" customWidth="1"/>
    <col min="14593" max="14593" width="64.85546875" customWidth="1"/>
    <col min="14594" max="14594" width="58.28515625" customWidth="1"/>
    <col min="14595" max="14595" width="33.140625" customWidth="1"/>
    <col min="14849" max="14849" width="64.85546875" customWidth="1"/>
    <col min="14850" max="14850" width="58.28515625" customWidth="1"/>
    <col min="14851" max="14851" width="33.140625" customWidth="1"/>
    <col min="15105" max="15105" width="64.85546875" customWidth="1"/>
    <col min="15106" max="15106" width="58.28515625" customWidth="1"/>
    <col min="15107" max="15107" width="33.140625" customWidth="1"/>
    <col min="15361" max="15361" width="64.85546875" customWidth="1"/>
    <col min="15362" max="15362" width="58.28515625" customWidth="1"/>
    <col min="15363" max="15363" width="33.140625" customWidth="1"/>
    <col min="15617" max="15617" width="64.85546875" customWidth="1"/>
    <col min="15618" max="15618" width="58.28515625" customWidth="1"/>
    <col min="15619" max="15619" width="33.140625" customWidth="1"/>
    <col min="15873" max="15873" width="64.85546875" customWidth="1"/>
    <col min="15874" max="15874" width="58.28515625" customWidth="1"/>
    <col min="15875" max="15875" width="33.140625" customWidth="1"/>
    <col min="16129" max="16129" width="64.85546875" customWidth="1"/>
    <col min="16130" max="16130" width="58.28515625" customWidth="1"/>
    <col min="16131" max="16131" width="33.140625" customWidth="1"/>
  </cols>
  <sheetData>
    <row r="1" spans="1:3" x14ac:dyDescent="0.2">
      <c r="C1" s="287" t="s">
        <v>1926</v>
      </c>
    </row>
    <row r="2" spans="1:3" x14ac:dyDescent="0.2">
      <c r="A2" s="168"/>
      <c r="B2" s="168"/>
      <c r="C2" s="168"/>
    </row>
    <row r="3" spans="1:3" ht="15.75" x14ac:dyDescent="0.25">
      <c r="A3" s="169" t="s">
        <v>439</v>
      </c>
      <c r="B3" s="169"/>
      <c r="C3" s="169"/>
    </row>
    <row r="4" spans="1:3" ht="15.75" x14ac:dyDescent="0.25">
      <c r="A4" s="164"/>
      <c r="B4" s="164"/>
      <c r="C4" s="164"/>
    </row>
    <row r="5" spans="1:3" ht="15.75" x14ac:dyDescent="0.25">
      <c r="A5" s="170" t="s">
        <v>440</v>
      </c>
      <c r="B5" s="171" t="s">
        <v>441</v>
      </c>
      <c r="C5" s="172" t="s">
        <v>1915</v>
      </c>
    </row>
    <row r="6" spans="1:3" ht="15.75" x14ac:dyDescent="0.25">
      <c r="A6" s="173" t="s">
        <v>442</v>
      </c>
      <c r="B6" s="174" t="s">
        <v>443</v>
      </c>
      <c r="C6" s="515">
        <v>5915</v>
      </c>
    </row>
    <row r="7" spans="1:3" ht="15.75" x14ac:dyDescent="0.25">
      <c r="A7" s="173" t="s">
        <v>444</v>
      </c>
      <c r="B7" s="174" t="s">
        <v>445</v>
      </c>
      <c r="C7" s="515">
        <v>19565</v>
      </c>
    </row>
    <row r="8" spans="1:3" ht="15.75" x14ac:dyDescent="0.25">
      <c r="A8" s="166" t="s">
        <v>446</v>
      </c>
      <c r="B8" s="167" t="s">
        <v>447</v>
      </c>
      <c r="C8" s="516">
        <v>6000</v>
      </c>
    </row>
    <row r="9" spans="1:3" ht="31.5" x14ac:dyDescent="0.25">
      <c r="A9" s="166" t="s">
        <v>448</v>
      </c>
      <c r="B9" s="167" t="s">
        <v>449</v>
      </c>
      <c r="C9" s="516">
        <v>1500</v>
      </c>
    </row>
    <row r="10" spans="1:3" ht="15.75" x14ac:dyDescent="0.25">
      <c r="A10" s="166" t="s">
        <v>450</v>
      </c>
      <c r="B10" s="167" t="s">
        <v>451</v>
      </c>
      <c r="C10" s="516">
        <v>2571</v>
      </c>
    </row>
    <row r="11" spans="1:3" ht="31.5" x14ac:dyDescent="0.25">
      <c r="A11" s="166" t="s">
        <v>452</v>
      </c>
      <c r="B11" s="174" t="s">
        <v>453</v>
      </c>
      <c r="C11" s="515">
        <v>11000</v>
      </c>
    </row>
    <row r="12" spans="1:3" ht="8.25" customHeight="1" x14ac:dyDescent="0.25">
      <c r="A12" s="164"/>
      <c r="B12" s="164"/>
      <c r="C12" s="164"/>
    </row>
    <row r="13" spans="1:3" ht="15.75" x14ac:dyDescent="0.25">
      <c r="A13" s="163" t="s">
        <v>454</v>
      </c>
      <c r="B13" s="164"/>
      <c r="C13" s="164"/>
    </row>
    <row r="14" spans="1:3" ht="15.75" x14ac:dyDescent="0.25">
      <c r="A14" s="163" t="s">
        <v>455</v>
      </c>
      <c r="B14" s="164"/>
      <c r="C14" s="164"/>
    </row>
    <row r="15" spans="1:3" ht="37.5" customHeight="1" x14ac:dyDescent="0.2">
      <c r="A15" s="550" t="s">
        <v>456</v>
      </c>
      <c r="B15" s="550"/>
      <c r="C15" s="550"/>
    </row>
    <row r="16" spans="1:3" ht="9.75" customHeight="1" x14ac:dyDescent="0.25">
      <c r="A16" s="163"/>
      <c r="B16" s="164"/>
      <c r="C16" s="164"/>
    </row>
    <row r="17" spans="1:3" ht="15.75" x14ac:dyDescent="0.25">
      <c r="A17" s="163" t="s">
        <v>457</v>
      </c>
      <c r="B17" s="164"/>
      <c r="C17" s="164"/>
    </row>
    <row r="18" spans="1:3" ht="8.25" customHeight="1" x14ac:dyDescent="0.25">
      <c r="A18" s="128"/>
      <c r="B18" s="164"/>
      <c r="C18" s="164"/>
    </row>
    <row r="19" spans="1:3" x14ac:dyDescent="0.2">
      <c r="A19" s="551" t="s">
        <v>458</v>
      </c>
      <c r="B19" s="551"/>
      <c r="C19" s="551"/>
    </row>
    <row r="20" spans="1:3" ht="25.5" customHeight="1" x14ac:dyDescent="0.2">
      <c r="A20" s="549" t="s">
        <v>459</v>
      </c>
      <c r="B20" s="549"/>
      <c r="C20" s="549"/>
    </row>
    <row r="21" spans="1:3" x14ac:dyDescent="0.2">
      <c r="A21" s="128" t="s">
        <v>499</v>
      </c>
      <c r="B21" s="128"/>
      <c r="C21" s="128"/>
    </row>
    <row r="22" spans="1:3" ht="25.5" customHeight="1" x14ac:dyDescent="0.2">
      <c r="A22" s="549" t="s">
        <v>460</v>
      </c>
      <c r="B22" s="549"/>
      <c r="C22" s="549"/>
    </row>
    <row r="23" spans="1:3" x14ac:dyDescent="0.2">
      <c r="A23" s="549" t="s">
        <v>498</v>
      </c>
      <c r="B23" s="549"/>
      <c r="C23" s="549"/>
    </row>
    <row r="24" spans="1:3" x14ac:dyDescent="0.2">
      <c r="A24" s="181"/>
      <c r="B24" s="181"/>
      <c r="C24" s="181"/>
    </row>
    <row r="25" spans="1:3" x14ac:dyDescent="0.2">
      <c r="A25" s="182" t="s">
        <v>461</v>
      </c>
      <c r="B25" s="181"/>
      <c r="C25" s="181"/>
    </row>
    <row r="26" spans="1:3" ht="30" customHeight="1" x14ac:dyDescent="0.2">
      <c r="A26" s="549" t="s">
        <v>462</v>
      </c>
      <c r="B26" s="549"/>
      <c r="C26" s="549"/>
    </row>
    <row r="27" spans="1:3" x14ac:dyDescent="0.2">
      <c r="A27" s="181"/>
      <c r="B27" s="181"/>
      <c r="C27" s="181"/>
    </row>
    <row r="28" spans="1:3" x14ac:dyDescent="0.2">
      <c r="A28" s="175" t="s">
        <v>463</v>
      </c>
      <c r="B28" s="128"/>
      <c r="C28" s="128"/>
    </row>
    <row r="29" spans="1:3" x14ac:dyDescent="0.2">
      <c r="A29" s="549" t="s">
        <v>464</v>
      </c>
      <c r="B29" s="549"/>
      <c r="C29" s="549"/>
    </row>
    <row r="30" spans="1:3" x14ac:dyDescent="0.2">
      <c r="A30" s="176" t="s">
        <v>465</v>
      </c>
      <c r="B30" s="128"/>
      <c r="C30" s="128"/>
    </row>
    <row r="31" spans="1:3" x14ac:dyDescent="0.2">
      <c r="A31" s="176"/>
      <c r="B31" s="128"/>
      <c r="C31" s="128"/>
    </row>
    <row r="32" spans="1:3" x14ac:dyDescent="0.2">
      <c r="A32" s="163" t="s">
        <v>466</v>
      </c>
      <c r="B32" s="163"/>
      <c r="C32" s="163"/>
    </row>
    <row r="33" spans="1:3" ht="39" customHeight="1" x14ac:dyDescent="0.2">
      <c r="A33" s="549" t="s">
        <v>497</v>
      </c>
      <c r="B33" s="549"/>
      <c r="C33" s="549"/>
    </row>
    <row r="34" spans="1:3" x14ac:dyDescent="0.2">
      <c r="A34" s="128"/>
      <c r="B34" s="128"/>
      <c r="C34" s="128"/>
    </row>
    <row r="35" spans="1:3" x14ac:dyDescent="0.2">
      <c r="A35" s="163" t="s">
        <v>467</v>
      </c>
      <c r="B35" s="163"/>
      <c r="C35" s="163"/>
    </row>
    <row r="36" spans="1:3" x14ac:dyDescent="0.2">
      <c r="A36" s="163"/>
      <c r="B36" s="163"/>
      <c r="C36" s="163"/>
    </row>
    <row r="37" spans="1:3" x14ac:dyDescent="0.2">
      <c r="A37" s="165" t="s">
        <v>468</v>
      </c>
      <c r="B37" s="165" t="s">
        <v>469</v>
      </c>
      <c r="C37" s="165" t="s">
        <v>470</v>
      </c>
    </row>
    <row r="38" spans="1:3" ht="51" x14ac:dyDescent="0.2">
      <c r="A38" s="177" t="s">
        <v>471</v>
      </c>
      <c r="B38" s="178" t="s">
        <v>496</v>
      </c>
      <c r="C38" s="178" t="s">
        <v>472</v>
      </c>
    </row>
    <row r="39" spans="1:3" ht="127.5" x14ac:dyDescent="0.2">
      <c r="A39" s="177" t="s">
        <v>473</v>
      </c>
      <c r="B39" s="179" t="s">
        <v>490</v>
      </c>
      <c r="C39" s="178" t="s">
        <v>474</v>
      </c>
    </row>
    <row r="40" spans="1:3" ht="51" x14ac:dyDescent="0.2">
      <c r="A40" s="178" t="s">
        <v>475</v>
      </c>
      <c r="B40" s="178" t="s">
        <v>491</v>
      </c>
      <c r="C40" s="177" t="s">
        <v>476</v>
      </c>
    </row>
    <row r="41" spans="1:3" ht="25.5" x14ac:dyDescent="0.2">
      <c r="A41" s="178" t="s">
        <v>477</v>
      </c>
      <c r="B41" s="178" t="s">
        <v>492</v>
      </c>
      <c r="C41" s="177" t="s">
        <v>478</v>
      </c>
    </row>
    <row r="42" spans="1:3" ht="25.5" x14ac:dyDescent="0.2">
      <c r="A42" s="178" t="s">
        <v>479</v>
      </c>
      <c r="B42" s="178" t="s">
        <v>493</v>
      </c>
      <c r="C42" s="178" t="s">
        <v>480</v>
      </c>
    </row>
    <row r="43" spans="1:3" ht="25.5" x14ac:dyDescent="0.2">
      <c r="A43" s="178" t="s">
        <v>481</v>
      </c>
      <c r="B43" s="178" t="s">
        <v>482</v>
      </c>
      <c r="C43" s="177" t="s">
        <v>483</v>
      </c>
    </row>
    <row r="44" spans="1:3" ht="38.25" x14ac:dyDescent="0.2">
      <c r="A44" s="178" t="s">
        <v>495</v>
      </c>
      <c r="B44" s="178" t="s">
        <v>494</v>
      </c>
      <c r="C44" s="178" t="s">
        <v>484</v>
      </c>
    </row>
    <row r="45" spans="1:3" ht="63.75" x14ac:dyDescent="0.2">
      <c r="A45" s="178" t="s">
        <v>485</v>
      </c>
      <c r="B45" s="178" t="s">
        <v>486</v>
      </c>
      <c r="C45" s="177" t="s">
        <v>476</v>
      </c>
    </row>
    <row r="46" spans="1:3" ht="165.75" x14ac:dyDescent="0.2">
      <c r="A46" s="178" t="s">
        <v>487</v>
      </c>
      <c r="B46" s="178" t="s">
        <v>489</v>
      </c>
      <c r="C46" s="180" t="s">
        <v>488</v>
      </c>
    </row>
    <row r="47" spans="1:3" s="136" customFormat="1" ht="38.25" x14ac:dyDescent="0.2">
      <c r="A47" s="178" t="s">
        <v>527</v>
      </c>
      <c r="B47" s="178" t="s">
        <v>528</v>
      </c>
      <c r="C47" s="184" t="s">
        <v>423</v>
      </c>
    </row>
    <row r="48" spans="1:3" s="136" customFormat="1" ht="25.5" x14ac:dyDescent="0.2">
      <c r="A48" s="178" t="s">
        <v>529</v>
      </c>
      <c r="B48" s="178" t="s">
        <v>530</v>
      </c>
      <c r="C48" s="184" t="s">
        <v>531</v>
      </c>
    </row>
    <row r="49" spans="1:3" s="136" customFormat="1" ht="38.25" x14ac:dyDescent="0.2">
      <c r="A49" s="178" t="s">
        <v>532</v>
      </c>
      <c r="B49" s="178" t="s">
        <v>533</v>
      </c>
      <c r="C49" s="184" t="s">
        <v>534</v>
      </c>
    </row>
    <row r="50" spans="1:3" s="136" customFormat="1" x14ac:dyDescent="0.2"/>
    <row r="51" spans="1:3" s="136" customFormat="1" x14ac:dyDescent="0.2"/>
    <row r="52" spans="1:3" s="136" customFormat="1" x14ac:dyDescent="0.2"/>
    <row r="56" spans="1:3" x14ac:dyDescent="0.2">
      <c r="A56" s="183"/>
    </row>
  </sheetData>
  <mergeCells count="8">
    <mergeCell ref="A29:C29"/>
    <mergeCell ref="A33:C33"/>
    <mergeCell ref="A15:C15"/>
    <mergeCell ref="A19:C19"/>
    <mergeCell ref="A20:C20"/>
    <mergeCell ref="A22:C22"/>
    <mergeCell ref="A23:C23"/>
    <mergeCell ref="A26:C26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22"/>
  <dimension ref="A1:G14"/>
  <sheetViews>
    <sheetView view="pageBreakPreview" zoomScale="60" zoomScaleNormal="100" workbookViewId="0">
      <selection activeCell="F3" sqref="F3"/>
    </sheetView>
  </sheetViews>
  <sheetFormatPr defaultRowHeight="16.5" x14ac:dyDescent="0.25"/>
  <cols>
    <col min="1" max="1" width="6.42578125" style="415" customWidth="1"/>
    <col min="2" max="2" width="36.28515625" style="415" customWidth="1"/>
    <col min="3" max="3" width="13" style="415" bestFit="1" customWidth="1"/>
    <col min="4" max="4" width="14.140625" style="415" customWidth="1"/>
    <col min="5" max="5" width="12.42578125" style="415" bestFit="1" customWidth="1"/>
    <col min="6" max="6" width="18.28515625" style="415" customWidth="1"/>
    <col min="7" max="7" width="12.85546875" style="415" bestFit="1" customWidth="1"/>
    <col min="8" max="256" width="9.140625" style="185"/>
    <col min="257" max="257" width="6.42578125" style="185" customWidth="1"/>
    <col min="258" max="258" width="36.28515625" style="185" customWidth="1"/>
    <col min="259" max="259" width="13" style="185" bestFit="1" customWidth="1"/>
    <col min="260" max="260" width="14.140625" style="185" customWidth="1"/>
    <col min="261" max="261" width="12.42578125" style="185" bestFit="1" customWidth="1"/>
    <col min="262" max="262" width="18.28515625" style="185" customWidth="1"/>
    <col min="263" max="263" width="12.85546875" style="185" bestFit="1" customWidth="1"/>
    <col min="264" max="512" width="9.140625" style="185"/>
    <col min="513" max="513" width="6.42578125" style="185" customWidth="1"/>
    <col min="514" max="514" width="36.28515625" style="185" customWidth="1"/>
    <col min="515" max="515" width="13" style="185" bestFit="1" customWidth="1"/>
    <col min="516" max="516" width="14.140625" style="185" customWidth="1"/>
    <col min="517" max="517" width="12.42578125" style="185" bestFit="1" customWidth="1"/>
    <col min="518" max="518" width="18.28515625" style="185" customWidth="1"/>
    <col min="519" max="519" width="12.85546875" style="185" bestFit="1" customWidth="1"/>
    <col min="520" max="768" width="9.140625" style="185"/>
    <col min="769" max="769" width="6.42578125" style="185" customWidth="1"/>
    <col min="770" max="770" width="36.28515625" style="185" customWidth="1"/>
    <col min="771" max="771" width="13" style="185" bestFit="1" customWidth="1"/>
    <col min="772" max="772" width="14.140625" style="185" customWidth="1"/>
    <col min="773" max="773" width="12.42578125" style="185" bestFit="1" customWidth="1"/>
    <col min="774" max="774" width="18.28515625" style="185" customWidth="1"/>
    <col min="775" max="775" width="12.85546875" style="185" bestFit="1" customWidth="1"/>
    <col min="776" max="1024" width="9.140625" style="185"/>
    <col min="1025" max="1025" width="6.42578125" style="185" customWidth="1"/>
    <col min="1026" max="1026" width="36.28515625" style="185" customWidth="1"/>
    <col min="1027" max="1027" width="13" style="185" bestFit="1" customWidth="1"/>
    <col min="1028" max="1028" width="14.140625" style="185" customWidth="1"/>
    <col min="1029" max="1029" width="12.42578125" style="185" bestFit="1" customWidth="1"/>
    <col min="1030" max="1030" width="18.28515625" style="185" customWidth="1"/>
    <col min="1031" max="1031" width="12.85546875" style="185" bestFit="1" customWidth="1"/>
    <col min="1032" max="1280" width="9.140625" style="185"/>
    <col min="1281" max="1281" width="6.42578125" style="185" customWidth="1"/>
    <col min="1282" max="1282" width="36.28515625" style="185" customWidth="1"/>
    <col min="1283" max="1283" width="13" style="185" bestFit="1" customWidth="1"/>
    <col min="1284" max="1284" width="14.140625" style="185" customWidth="1"/>
    <col min="1285" max="1285" width="12.42578125" style="185" bestFit="1" customWidth="1"/>
    <col min="1286" max="1286" width="18.28515625" style="185" customWidth="1"/>
    <col min="1287" max="1287" width="12.85546875" style="185" bestFit="1" customWidth="1"/>
    <col min="1288" max="1536" width="9.140625" style="185"/>
    <col min="1537" max="1537" width="6.42578125" style="185" customWidth="1"/>
    <col min="1538" max="1538" width="36.28515625" style="185" customWidth="1"/>
    <col min="1539" max="1539" width="13" style="185" bestFit="1" customWidth="1"/>
    <col min="1540" max="1540" width="14.140625" style="185" customWidth="1"/>
    <col min="1541" max="1541" width="12.42578125" style="185" bestFit="1" customWidth="1"/>
    <col min="1542" max="1542" width="18.28515625" style="185" customWidth="1"/>
    <col min="1543" max="1543" width="12.85546875" style="185" bestFit="1" customWidth="1"/>
    <col min="1544" max="1792" width="9.140625" style="185"/>
    <col min="1793" max="1793" width="6.42578125" style="185" customWidth="1"/>
    <col min="1794" max="1794" width="36.28515625" style="185" customWidth="1"/>
    <col min="1795" max="1795" width="13" style="185" bestFit="1" customWidth="1"/>
    <col min="1796" max="1796" width="14.140625" style="185" customWidth="1"/>
    <col min="1797" max="1797" width="12.42578125" style="185" bestFit="1" customWidth="1"/>
    <col min="1798" max="1798" width="18.28515625" style="185" customWidth="1"/>
    <col min="1799" max="1799" width="12.85546875" style="185" bestFit="1" customWidth="1"/>
    <col min="1800" max="2048" width="9.140625" style="185"/>
    <col min="2049" max="2049" width="6.42578125" style="185" customWidth="1"/>
    <col min="2050" max="2050" width="36.28515625" style="185" customWidth="1"/>
    <col min="2051" max="2051" width="13" style="185" bestFit="1" customWidth="1"/>
    <col min="2052" max="2052" width="14.140625" style="185" customWidth="1"/>
    <col min="2053" max="2053" width="12.42578125" style="185" bestFit="1" customWidth="1"/>
    <col min="2054" max="2054" width="18.28515625" style="185" customWidth="1"/>
    <col min="2055" max="2055" width="12.85546875" style="185" bestFit="1" customWidth="1"/>
    <col min="2056" max="2304" width="9.140625" style="185"/>
    <col min="2305" max="2305" width="6.42578125" style="185" customWidth="1"/>
    <col min="2306" max="2306" width="36.28515625" style="185" customWidth="1"/>
    <col min="2307" max="2307" width="13" style="185" bestFit="1" customWidth="1"/>
    <col min="2308" max="2308" width="14.140625" style="185" customWidth="1"/>
    <col min="2309" max="2309" width="12.42578125" style="185" bestFit="1" customWidth="1"/>
    <col min="2310" max="2310" width="18.28515625" style="185" customWidth="1"/>
    <col min="2311" max="2311" width="12.85546875" style="185" bestFit="1" customWidth="1"/>
    <col min="2312" max="2560" width="9.140625" style="185"/>
    <col min="2561" max="2561" width="6.42578125" style="185" customWidth="1"/>
    <col min="2562" max="2562" width="36.28515625" style="185" customWidth="1"/>
    <col min="2563" max="2563" width="13" style="185" bestFit="1" customWidth="1"/>
    <col min="2564" max="2564" width="14.140625" style="185" customWidth="1"/>
    <col min="2565" max="2565" width="12.42578125" style="185" bestFit="1" customWidth="1"/>
    <col min="2566" max="2566" width="18.28515625" style="185" customWidth="1"/>
    <col min="2567" max="2567" width="12.85546875" style="185" bestFit="1" customWidth="1"/>
    <col min="2568" max="2816" width="9.140625" style="185"/>
    <col min="2817" max="2817" width="6.42578125" style="185" customWidth="1"/>
    <col min="2818" max="2818" width="36.28515625" style="185" customWidth="1"/>
    <col min="2819" max="2819" width="13" style="185" bestFit="1" customWidth="1"/>
    <col min="2820" max="2820" width="14.140625" style="185" customWidth="1"/>
    <col min="2821" max="2821" width="12.42578125" style="185" bestFit="1" customWidth="1"/>
    <col min="2822" max="2822" width="18.28515625" style="185" customWidth="1"/>
    <col min="2823" max="2823" width="12.85546875" style="185" bestFit="1" customWidth="1"/>
    <col min="2824" max="3072" width="9.140625" style="185"/>
    <col min="3073" max="3073" width="6.42578125" style="185" customWidth="1"/>
    <col min="3074" max="3074" width="36.28515625" style="185" customWidth="1"/>
    <col min="3075" max="3075" width="13" style="185" bestFit="1" customWidth="1"/>
    <col min="3076" max="3076" width="14.140625" style="185" customWidth="1"/>
    <col min="3077" max="3077" width="12.42578125" style="185" bestFit="1" customWidth="1"/>
    <col min="3078" max="3078" width="18.28515625" style="185" customWidth="1"/>
    <col min="3079" max="3079" width="12.85546875" style="185" bestFit="1" customWidth="1"/>
    <col min="3080" max="3328" width="9.140625" style="185"/>
    <col min="3329" max="3329" width="6.42578125" style="185" customWidth="1"/>
    <col min="3330" max="3330" width="36.28515625" style="185" customWidth="1"/>
    <col min="3331" max="3331" width="13" style="185" bestFit="1" customWidth="1"/>
    <col min="3332" max="3332" width="14.140625" style="185" customWidth="1"/>
    <col min="3333" max="3333" width="12.42578125" style="185" bestFit="1" customWidth="1"/>
    <col min="3334" max="3334" width="18.28515625" style="185" customWidth="1"/>
    <col min="3335" max="3335" width="12.85546875" style="185" bestFit="1" customWidth="1"/>
    <col min="3336" max="3584" width="9.140625" style="185"/>
    <col min="3585" max="3585" width="6.42578125" style="185" customWidth="1"/>
    <col min="3586" max="3586" width="36.28515625" style="185" customWidth="1"/>
    <col min="3587" max="3587" width="13" style="185" bestFit="1" customWidth="1"/>
    <col min="3588" max="3588" width="14.140625" style="185" customWidth="1"/>
    <col min="3589" max="3589" width="12.42578125" style="185" bestFit="1" customWidth="1"/>
    <col min="3590" max="3590" width="18.28515625" style="185" customWidth="1"/>
    <col min="3591" max="3591" width="12.85546875" style="185" bestFit="1" customWidth="1"/>
    <col min="3592" max="3840" width="9.140625" style="185"/>
    <col min="3841" max="3841" width="6.42578125" style="185" customWidth="1"/>
    <col min="3842" max="3842" width="36.28515625" style="185" customWidth="1"/>
    <col min="3843" max="3843" width="13" style="185" bestFit="1" customWidth="1"/>
    <col min="3844" max="3844" width="14.140625" style="185" customWidth="1"/>
    <col min="3845" max="3845" width="12.42578125" style="185" bestFit="1" customWidth="1"/>
    <col min="3846" max="3846" width="18.28515625" style="185" customWidth="1"/>
    <col min="3847" max="3847" width="12.85546875" style="185" bestFit="1" customWidth="1"/>
    <col min="3848" max="4096" width="9.140625" style="185"/>
    <col min="4097" max="4097" width="6.42578125" style="185" customWidth="1"/>
    <col min="4098" max="4098" width="36.28515625" style="185" customWidth="1"/>
    <col min="4099" max="4099" width="13" style="185" bestFit="1" customWidth="1"/>
    <col min="4100" max="4100" width="14.140625" style="185" customWidth="1"/>
    <col min="4101" max="4101" width="12.42578125" style="185" bestFit="1" customWidth="1"/>
    <col min="4102" max="4102" width="18.28515625" style="185" customWidth="1"/>
    <col min="4103" max="4103" width="12.85546875" style="185" bestFit="1" customWidth="1"/>
    <col min="4104" max="4352" width="9.140625" style="185"/>
    <col min="4353" max="4353" width="6.42578125" style="185" customWidth="1"/>
    <col min="4354" max="4354" width="36.28515625" style="185" customWidth="1"/>
    <col min="4355" max="4355" width="13" style="185" bestFit="1" customWidth="1"/>
    <col min="4356" max="4356" width="14.140625" style="185" customWidth="1"/>
    <col min="4357" max="4357" width="12.42578125" style="185" bestFit="1" customWidth="1"/>
    <col min="4358" max="4358" width="18.28515625" style="185" customWidth="1"/>
    <col min="4359" max="4359" width="12.85546875" style="185" bestFit="1" customWidth="1"/>
    <col min="4360" max="4608" width="9.140625" style="185"/>
    <col min="4609" max="4609" width="6.42578125" style="185" customWidth="1"/>
    <col min="4610" max="4610" width="36.28515625" style="185" customWidth="1"/>
    <col min="4611" max="4611" width="13" style="185" bestFit="1" customWidth="1"/>
    <col min="4612" max="4612" width="14.140625" style="185" customWidth="1"/>
    <col min="4613" max="4613" width="12.42578125" style="185" bestFit="1" customWidth="1"/>
    <col min="4614" max="4614" width="18.28515625" style="185" customWidth="1"/>
    <col min="4615" max="4615" width="12.85546875" style="185" bestFit="1" customWidth="1"/>
    <col min="4616" max="4864" width="9.140625" style="185"/>
    <col min="4865" max="4865" width="6.42578125" style="185" customWidth="1"/>
    <col min="4866" max="4866" width="36.28515625" style="185" customWidth="1"/>
    <col min="4867" max="4867" width="13" style="185" bestFit="1" customWidth="1"/>
    <col min="4868" max="4868" width="14.140625" style="185" customWidth="1"/>
    <col min="4869" max="4869" width="12.42578125" style="185" bestFit="1" customWidth="1"/>
    <col min="4870" max="4870" width="18.28515625" style="185" customWidth="1"/>
    <col min="4871" max="4871" width="12.85546875" style="185" bestFit="1" customWidth="1"/>
    <col min="4872" max="5120" width="9.140625" style="185"/>
    <col min="5121" max="5121" width="6.42578125" style="185" customWidth="1"/>
    <col min="5122" max="5122" width="36.28515625" style="185" customWidth="1"/>
    <col min="5123" max="5123" width="13" style="185" bestFit="1" customWidth="1"/>
    <col min="5124" max="5124" width="14.140625" style="185" customWidth="1"/>
    <col min="5125" max="5125" width="12.42578125" style="185" bestFit="1" customWidth="1"/>
    <col min="5126" max="5126" width="18.28515625" style="185" customWidth="1"/>
    <col min="5127" max="5127" width="12.85546875" style="185" bestFit="1" customWidth="1"/>
    <col min="5128" max="5376" width="9.140625" style="185"/>
    <col min="5377" max="5377" width="6.42578125" style="185" customWidth="1"/>
    <col min="5378" max="5378" width="36.28515625" style="185" customWidth="1"/>
    <col min="5379" max="5379" width="13" style="185" bestFit="1" customWidth="1"/>
    <col min="5380" max="5380" width="14.140625" style="185" customWidth="1"/>
    <col min="5381" max="5381" width="12.42578125" style="185" bestFit="1" customWidth="1"/>
    <col min="5382" max="5382" width="18.28515625" style="185" customWidth="1"/>
    <col min="5383" max="5383" width="12.85546875" style="185" bestFit="1" customWidth="1"/>
    <col min="5384" max="5632" width="9.140625" style="185"/>
    <col min="5633" max="5633" width="6.42578125" style="185" customWidth="1"/>
    <col min="5634" max="5634" width="36.28515625" style="185" customWidth="1"/>
    <col min="5635" max="5635" width="13" style="185" bestFit="1" customWidth="1"/>
    <col min="5636" max="5636" width="14.140625" style="185" customWidth="1"/>
    <col min="5637" max="5637" width="12.42578125" style="185" bestFit="1" customWidth="1"/>
    <col min="5638" max="5638" width="18.28515625" style="185" customWidth="1"/>
    <col min="5639" max="5639" width="12.85546875" style="185" bestFit="1" customWidth="1"/>
    <col min="5640" max="5888" width="9.140625" style="185"/>
    <col min="5889" max="5889" width="6.42578125" style="185" customWidth="1"/>
    <col min="5890" max="5890" width="36.28515625" style="185" customWidth="1"/>
    <col min="5891" max="5891" width="13" style="185" bestFit="1" customWidth="1"/>
    <col min="5892" max="5892" width="14.140625" style="185" customWidth="1"/>
    <col min="5893" max="5893" width="12.42578125" style="185" bestFit="1" customWidth="1"/>
    <col min="5894" max="5894" width="18.28515625" style="185" customWidth="1"/>
    <col min="5895" max="5895" width="12.85546875" style="185" bestFit="1" customWidth="1"/>
    <col min="5896" max="6144" width="9.140625" style="185"/>
    <col min="6145" max="6145" width="6.42578125" style="185" customWidth="1"/>
    <col min="6146" max="6146" width="36.28515625" style="185" customWidth="1"/>
    <col min="6147" max="6147" width="13" style="185" bestFit="1" customWidth="1"/>
    <col min="6148" max="6148" width="14.140625" style="185" customWidth="1"/>
    <col min="6149" max="6149" width="12.42578125" style="185" bestFit="1" customWidth="1"/>
    <col min="6150" max="6150" width="18.28515625" style="185" customWidth="1"/>
    <col min="6151" max="6151" width="12.85546875" style="185" bestFit="1" customWidth="1"/>
    <col min="6152" max="6400" width="9.140625" style="185"/>
    <col min="6401" max="6401" width="6.42578125" style="185" customWidth="1"/>
    <col min="6402" max="6402" width="36.28515625" style="185" customWidth="1"/>
    <col min="6403" max="6403" width="13" style="185" bestFit="1" customWidth="1"/>
    <col min="6404" max="6404" width="14.140625" style="185" customWidth="1"/>
    <col min="6405" max="6405" width="12.42578125" style="185" bestFit="1" customWidth="1"/>
    <col min="6406" max="6406" width="18.28515625" style="185" customWidth="1"/>
    <col min="6407" max="6407" width="12.85546875" style="185" bestFit="1" customWidth="1"/>
    <col min="6408" max="6656" width="9.140625" style="185"/>
    <col min="6657" max="6657" width="6.42578125" style="185" customWidth="1"/>
    <col min="6658" max="6658" width="36.28515625" style="185" customWidth="1"/>
    <col min="6659" max="6659" width="13" style="185" bestFit="1" customWidth="1"/>
    <col min="6660" max="6660" width="14.140625" style="185" customWidth="1"/>
    <col min="6661" max="6661" width="12.42578125" style="185" bestFit="1" customWidth="1"/>
    <col min="6662" max="6662" width="18.28515625" style="185" customWidth="1"/>
    <col min="6663" max="6663" width="12.85546875" style="185" bestFit="1" customWidth="1"/>
    <col min="6664" max="6912" width="9.140625" style="185"/>
    <col min="6913" max="6913" width="6.42578125" style="185" customWidth="1"/>
    <col min="6914" max="6914" width="36.28515625" style="185" customWidth="1"/>
    <col min="6915" max="6915" width="13" style="185" bestFit="1" customWidth="1"/>
    <col min="6916" max="6916" width="14.140625" style="185" customWidth="1"/>
    <col min="6917" max="6917" width="12.42578125" style="185" bestFit="1" customWidth="1"/>
    <col min="6918" max="6918" width="18.28515625" style="185" customWidth="1"/>
    <col min="6919" max="6919" width="12.85546875" style="185" bestFit="1" customWidth="1"/>
    <col min="6920" max="7168" width="9.140625" style="185"/>
    <col min="7169" max="7169" width="6.42578125" style="185" customWidth="1"/>
    <col min="7170" max="7170" width="36.28515625" style="185" customWidth="1"/>
    <col min="7171" max="7171" width="13" style="185" bestFit="1" customWidth="1"/>
    <col min="7172" max="7172" width="14.140625" style="185" customWidth="1"/>
    <col min="7173" max="7173" width="12.42578125" style="185" bestFit="1" customWidth="1"/>
    <col min="7174" max="7174" width="18.28515625" style="185" customWidth="1"/>
    <col min="7175" max="7175" width="12.85546875" style="185" bestFit="1" customWidth="1"/>
    <col min="7176" max="7424" width="9.140625" style="185"/>
    <col min="7425" max="7425" width="6.42578125" style="185" customWidth="1"/>
    <col min="7426" max="7426" width="36.28515625" style="185" customWidth="1"/>
    <col min="7427" max="7427" width="13" style="185" bestFit="1" customWidth="1"/>
    <col min="7428" max="7428" width="14.140625" style="185" customWidth="1"/>
    <col min="7429" max="7429" width="12.42578125" style="185" bestFit="1" customWidth="1"/>
    <col min="7430" max="7430" width="18.28515625" style="185" customWidth="1"/>
    <col min="7431" max="7431" width="12.85546875" style="185" bestFit="1" customWidth="1"/>
    <col min="7432" max="7680" width="9.140625" style="185"/>
    <col min="7681" max="7681" width="6.42578125" style="185" customWidth="1"/>
    <col min="7682" max="7682" width="36.28515625" style="185" customWidth="1"/>
    <col min="7683" max="7683" width="13" style="185" bestFit="1" customWidth="1"/>
    <col min="7684" max="7684" width="14.140625" style="185" customWidth="1"/>
    <col min="7685" max="7685" width="12.42578125" style="185" bestFit="1" customWidth="1"/>
    <col min="7686" max="7686" width="18.28515625" style="185" customWidth="1"/>
    <col min="7687" max="7687" width="12.85546875" style="185" bestFit="1" customWidth="1"/>
    <col min="7688" max="7936" width="9.140625" style="185"/>
    <col min="7937" max="7937" width="6.42578125" style="185" customWidth="1"/>
    <col min="7938" max="7938" width="36.28515625" style="185" customWidth="1"/>
    <col min="7939" max="7939" width="13" style="185" bestFit="1" customWidth="1"/>
    <col min="7940" max="7940" width="14.140625" style="185" customWidth="1"/>
    <col min="7941" max="7941" width="12.42578125" style="185" bestFit="1" customWidth="1"/>
    <col min="7942" max="7942" width="18.28515625" style="185" customWidth="1"/>
    <col min="7943" max="7943" width="12.85546875" style="185" bestFit="1" customWidth="1"/>
    <col min="7944" max="8192" width="9.140625" style="185"/>
    <col min="8193" max="8193" width="6.42578125" style="185" customWidth="1"/>
    <col min="8194" max="8194" width="36.28515625" style="185" customWidth="1"/>
    <col min="8195" max="8195" width="13" style="185" bestFit="1" customWidth="1"/>
    <col min="8196" max="8196" width="14.140625" style="185" customWidth="1"/>
    <col min="8197" max="8197" width="12.42578125" style="185" bestFit="1" customWidth="1"/>
    <col min="8198" max="8198" width="18.28515625" style="185" customWidth="1"/>
    <col min="8199" max="8199" width="12.85546875" style="185" bestFit="1" customWidth="1"/>
    <col min="8200" max="8448" width="9.140625" style="185"/>
    <col min="8449" max="8449" width="6.42578125" style="185" customWidth="1"/>
    <col min="8450" max="8450" width="36.28515625" style="185" customWidth="1"/>
    <col min="8451" max="8451" width="13" style="185" bestFit="1" customWidth="1"/>
    <col min="8452" max="8452" width="14.140625" style="185" customWidth="1"/>
    <col min="8453" max="8453" width="12.42578125" style="185" bestFit="1" customWidth="1"/>
    <col min="8454" max="8454" width="18.28515625" style="185" customWidth="1"/>
    <col min="8455" max="8455" width="12.85546875" style="185" bestFit="1" customWidth="1"/>
    <col min="8456" max="8704" width="9.140625" style="185"/>
    <col min="8705" max="8705" width="6.42578125" style="185" customWidth="1"/>
    <col min="8706" max="8706" width="36.28515625" style="185" customWidth="1"/>
    <col min="8707" max="8707" width="13" style="185" bestFit="1" customWidth="1"/>
    <col min="8708" max="8708" width="14.140625" style="185" customWidth="1"/>
    <col min="8709" max="8709" width="12.42578125" style="185" bestFit="1" customWidth="1"/>
    <col min="8710" max="8710" width="18.28515625" style="185" customWidth="1"/>
    <col min="8711" max="8711" width="12.85546875" style="185" bestFit="1" customWidth="1"/>
    <col min="8712" max="8960" width="9.140625" style="185"/>
    <col min="8961" max="8961" width="6.42578125" style="185" customWidth="1"/>
    <col min="8962" max="8962" width="36.28515625" style="185" customWidth="1"/>
    <col min="8963" max="8963" width="13" style="185" bestFit="1" customWidth="1"/>
    <col min="8964" max="8964" width="14.140625" style="185" customWidth="1"/>
    <col min="8965" max="8965" width="12.42578125" style="185" bestFit="1" customWidth="1"/>
    <col min="8966" max="8966" width="18.28515625" style="185" customWidth="1"/>
    <col min="8967" max="8967" width="12.85546875" style="185" bestFit="1" customWidth="1"/>
    <col min="8968" max="9216" width="9.140625" style="185"/>
    <col min="9217" max="9217" width="6.42578125" style="185" customWidth="1"/>
    <col min="9218" max="9218" width="36.28515625" style="185" customWidth="1"/>
    <col min="9219" max="9219" width="13" style="185" bestFit="1" customWidth="1"/>
    <col min="9220" max="9220" width="14.140625" style="185" customWidth="1"/>
    <col min="9221" max="9221" width="12.42578125" style="185" bestFit="1" customWidth="1"/>
    <col min="9222" max="9222" width="18.28515625" style="185" customWidth="1"/>
    <col min="9223" max="9223" width="12.85546875" style="185" bestFit="1" customWidth="1"/>
    <col min="9224" max="9472" width="9.140625" style="185"/>
    <col min="9473" max="9473" width="6.42578125" style="185" customWidth="1"/>
    <col min="9474" max="9474" width="36.28515625" style="185" customWidth="1"/>
    <col min="9475" max="9475" width="13" style="185" bestFit="1" customWidth="1"/>
    <col min="9476" max="9476" width="14.140625" style="185" customWidth="1"/>
    <col min="9477" max="9477" width="12.42578125" style="185" bestFit="1" customWidth="1"/>
    <col min="9478" max="9478" width="18.28515625" style="185" customWidth="1"/>
    <col min="9479" max="9479" width="12.85546875" style="185" bestFit="1" customWidth="1"/>
    <col min="9480" max="9728" width="9.140625" style="185"/>
    <col min="9729" max="9729" width="6.42578125" style="185" customWidth="1"/>
    <col min="9730" max="9730" width="36.28515625" style="185" customWidth="1"/>
    <col min="9731" max="9731" width="13" style="185" bestFit="1" customWidth="1"/>
    <col min="9732" max="9732" width="14.140625" style="185" customWidth="1"/>
    <col min="9733" max="9733" width="12.42578125" style="185" bestFit="1" customWidth="1"/>
    <col min="9734" max="9734" width="18.28515625" style="185" customWidth="1"/>
    <col min="9735" max="9735" width="12.85546875" style="185" bestFit="1" customWidth="1"/>
    <col min="9736" max="9984" width="9.140625" style="185"/>
    <col min="9985" max="9985" width="6.42578125" style="185" customWidth="1"/>
    <col min="9986" max="9986" width="36.28515625" style="185" customWidth="1"/>
    <col min="9987" max="9987" width="13" style="185" bestFit="1" customWidth="1"/>
    <col min="9988" max="9988" width="14.140625" style="185" customWidth="1"/>
    <col min="9989" max="9989" width="12.42578125" style="185" bestFit="1" customWidth="1"/>
    <col min="9990" max="9990" width="18.28515625" style="185" customWidth="1"/>
    <col min="9991" max="9991" width="12.85546875" style="185" bestFit="1" customWidth="1"/>
    <col min="9992" max="10240" width="9.140625" style="185"/>
    <col min="10241" max="10241" width="6.42578125" style="185" customWidth="1"/>
    <col min="10242" max="10242" width="36.28515625" style="185" customWidth="1"/>
    <col min="10243" max="10243" width="13" style="185" bestFit="1" customWidth="1"/>
    <col min="10244" max="10244" width="14.140625" style="185" customWidth="1"/>
    <col min="10245" max="10245" width="12.42578125" style="185" bestFit="1" customWidth="1"/>
    <col min="10246" max="10246" width="18.28515625" style="185" customWidth="1"/>
    <col min="10247" max="10247" width="12.85546875" style="185" bestFit="1" customWidth="1"/>
    <col min="10248" max="10496" width="9.140625" style="185"/>
    <col min="10497" max="10497" width="6.42578125" style="185" customWidth="1"/>
    <col min="10498" max="10498" width="36.28515625" style="185" customWidth="1"/>
    <col min="10499" max="10499" width="13" style="185" bestFit="1" customWidth="1"/>
    <col min="10500" max="10500" width="14.140625" style="185" customWidth="1"/>
    <col min="10501" max="10501" width="12.42578125" style="185" bestFit="1" customWidth="1"/>
    <col min="10502" max="10502" width="18.28515625" style="185" customWidth="1"/>
    <col min="10503" max="10503" width="12.85546875" style="185" bestFit="1" customWidth="1"/>
    <col min="10504" max="10752" width="9.140625" style="185"/>
    <col min="10753" max="10753" width="6.42578125" style="185" customWidth="1"/>
    <col min="10754" max="10754" width="36.28515625" style="185" customWidth="1"/>
    <col min="10755" max="10755" width="13" style="185" bestFit="1" customWidth="1"/>
    <col min="10756" max="10756" width="14.140625" style="185" customWidth="1"/>
    <col min="10757" max="10757" width="12.42578125" style="185" bestFit="1" customWidth="1"/>
    <col min="10758" max="10758" width="18.28515625" style="185" customWidth="1"/>
    <col min="10759" max="10759" width="12.85546875" style="185" bestFit="1" customWidth="1"/>
    <col min="10760" max="11008" width="9.140625" style="185"/>
    <col min="11009" max="11009" width="6.42578125" style="185" customWidth="1"/>
    <col min="11010" max="11010" width="36.28515625" style="185" customWidth="1"/>
    <col min="11011" max="11011" width="13" style="185" bestFit="1" customWidth="1"/>
    <col min="11012" max="11012" width="14.140625" style="185" customWidth="1"/>
    <col min="11013" max="11013" width="12.42578125" style="185" bestFit="1" customWidth="1"/>
    <col min="11014" max="11014" width="18.28515625" style="185" customWidth="1"/>
    <col min="11015" max="11015" width="12.85546875" style="185" bestFit="1" customWidth="1"/>
    <col min="11016" max="11264" width="9.140625" style="185"/>
    <col min="11265" max="11265" width="6.42578125" style="185" customWidth="1"/>
    <col min="11266" max="11266" width="36.28515625" style="185" customWidth="1"/>
    <col min="11267" max="11267" width="13" style="185" bestFit="1" customWidth="1"/>
    <col min="11268" max="11268" width="14.140625" style="185" customWidth="1"/>
    <col min="11269" max="11269" width="12.42578125" style="185" bestFit="1" customWidth="1"/>
    <col min="11270" max="11270" width="18.28515625" style="185" customWidth="1"/>
    <col min="11271" max="11271" width="12.85546875" style="185" bestFit="1" customWidth="1"/>
    <col min="11272" max="11520" width="9.140625" style="185"/>
    <col min="11521" max="11521" width="6.42578125" style="185" customWidth="1"/>
    <col min="11522" max="11522" width="36.28515625" style="185" customWidth="1"/>
    <col min="11523" max="11523" width="13" style="185" bestFit="1" customWidth="1"/>
    <col min="11524" max="11524" width="14.140625" style="185" customWidth="1"/>
    <col min="11525" max="11525" width="12.42578125" style="185" bestFit="1" customWidth="1"/>
    <col min="11526" max="11526" width="18.28515625" style="185" customWidth="1"/>
    <col min="11527" max="11527" width="12.85546875" style="185" bestFit="1" customWidth="1"/>
    <col min="11528" max="11776" width="9.140625" style="185"/>
    <col min="11777" max="11777" width="6.42578125" style="185" customWidth="1"/>
    <col min="11778" max="11778" width="36.28515625" style="185" customWidth="1"/>
    <col min="11779" max="11779" width="13" style="185" bestFit="1" customWidth="1"/>
    <col min="11780" max="11780" width="14.140625" style="185" customWidth="1"/>
    <col min="11781" max="11781" width="12.42578125" style="185" bestFit="1" customWidth="1"/>
    <col min="11782" max="11782" width="18.28515625" style="185" customWidth="1"/>
    <col min="11783" max="11783" width="12.85546875" style="185" bestFit="1" customWidth="1"/>
    <col min="11784" max="12032" width="9.140625" style="185"/>
    <col min="12033" max="12033" width="6.42578125" style="185" customWidth="1"/>
    <col min="12034" max="12034" width="36.28515625" style="185" customWidth="1"/>
    <col min="12035" max="12035" width="13" style="185" bestFit="1" customWidth="1"/>
    <col min="12036" max="12036" width="14.140625" style="185" customWidth="1"/>
    <col min="12037" max="12037" width="12.42578125" style="185" bestFit="1" customWidth="1"/>
    <col min="12038" max="12038" width="18.28515625" style="185" customWidth="1"/>
    <col min="12039" max="12039" width="12.85546875" style="185" bestFit="1" customWidth="1"/>
    <col min="12040" max="12288" width="9.140625" style="185"/>
    <col min="12289" max="12289" width="6.42578125" style="185" customWidth="1"/>
    <col min="12290" max="12290" width="36.28515625" style="185" customWidth="1"/>
    <col min="12291" max="12291" width="13" style="185" bestFit="1" customWidth="1"/>
    <col min="12292" max="12292" width="14.140625" style="185" customWidth="1"/>
    <col min="12293" max="12293" width="12.42578125" style="185" bestFit="1" customWidth="1"/>
    <col min="12294" max="12294" width="18.28515625" style="185" customWidth="1"/>
    <col min="12295" max="12295" width="12.85546875" style="185" bestFit="1" customWidth="1"/>
    <col min="12296" max="12544" width="9.140625" style="185"/>
    <col min="12545" max="12545" width="6.42578125" style="185" customWidth="1"/>
    <col min="12546" max="12546" width="36.28515625" style="185" customWidth="1"/>
    <col min="12547" max="12547" width="13" style="185" bestFit="1" customWidth="1"/>
    <col min="12548" max="12548" width="14.140625" style="185" customWidth="1"/>
    <col min="12549" max="12549" width="12.42578125" style="185" bestFit="1" customWidth="1"/>
    <col min="12550" max="12550" width="18.28515625" style="185" customWidth="1"/>
    <col min="12551" max="12551" width="12.85546875" style="185" bestFit="1" customWidth="1"/>
    <col min="12552" max="12800" width="9.140625" style="185"/>
    <col min="12801" max="12801" width="6.42578125" style="185" customWidth="1"/>
    <col min="12802" max="12802" width="36.28515625" style="185" customWidth="1"/>
    <col min="12803" max="12803" width="13" style="185" bestFit="1" customWidth="1"/>
    <col min="12804" max="12804" width="14.140625" style="185" customWidth="1"/>
    <col min="12805" max="12805" width="12.42578125" style="185" bestFit="1" customWidth="1"/>
    <col min="12806" max="12806" width="18.28515625" style="185" customWidth="1"/>
    <col min="12807" max="12807" width="12.85546875" style="185" bestFit="1" customWidth="1"/>
    <col min="12808" max="13056" width="9.140625" style="185"/>
    <col min="13057" max="13057" width="6.42578125" style="185" customWidth="1"/>
    <col min="13058" max="13058" width="36.28515625" style="185" customWidth="1"/>
    <col min="13059" max="13059" width="13" style="185" bestFit="1" customWidth="1"/>
    <col min="13060" max="13060" width="14.140625" style="185" customWidth="1"/>
    <col min="13061" max="13061" width="12.42578125" style="185" bestFit="1" customWidth="1"/>
    <col min="13062" max="13062" width="18.28515625" style="185" customWidth="1"/>
    <col min="13063" max="13063" width="12.85546875" style="185" bestFit="1" customWidth="1"/>
    <col min="13064" max="13312" width="9.140625" style="185"/>
    <col min="13313" max="13313" width="6.42578125" style="185" customWidth="1"/>
    <col min="13314" max="13314" width="36.28515625" style="185" customWidth="1"/>
    <col min="13315" max="13315" width="13" style="185" bestFit="1" customWidth="1"/>
    <col min="13316" max="13316" width="14.140625" style="185" customWidth="1"/>
    <col min="13317" max="13317" width="12.42578125" style="185" bestFit="1" customWidth="1"/>
    <col min="13318" max="13318" width="18.28515625" style="185" customWidth="1"/>
    <col min="13319" max="13319" width="12.85546875" style="185" bestFit="1" customWidth="1"/>
    <col min="13320" max="13568" width="9.140625" style="185"/>
    <col min="13569" max="13569" width="6.42578125" style="185" customWidth="1"/>
    <col min="13570" max="13570" width="36.28515625" style="185" customWidth="1"/>
    <col min="13571" max="13571" width="13" style="185" bestFit="1" customWidth="1"/>
    <col min="13572" max="13572" width="14.140625" style="185" customWidth="1"/>
    <col min="13573" max="13573" width="12.42578125" style="185" bestFit="1" customWidth="1"/>
    <col min="13574" max="13574" width="18.28515625" style="185" customWidth="1"/>
    <col min="13575" max="13575" width="12.85546875" style="185" bestFit="1" customWidth="1"/>
    <col min="13576" max="13824" width="9.140625" style="185"/>
    <col min="13825" max="13825" width="6.42578125" style="185" customWidth="1"/>
    <col min="13826" max="13826" width="36.28515625" style="185" customWidth="1"/>
    <col min="13827" max="13827" width="13" style="185" bestFit="1" customWidth="1"/>
    <col min="13828" max="13828" width="14.140625" style="185" customWidth="1"/>
    <col min="13829" max="13829" width="12.42578125" style="185" bestFit="1" customWidth="1"/>
    <col min="13830" max="13830" width="18.28515625" style="185" customWidth="1"/>
    <col min="13831" max="13831" width="12.85546875" style="185" bestFit="1" customWidth="1"/>
    <col min="13832" max="14080" width="9.140625" style="185"/>
    <col min="14081" max="14081" width="6.42578125" style="185" customWidth="1"/>
    <col min="14082" max="14082" width="36.28515625" style="185" customWidth="1"/>
    <col min="14083" max="14083" width="13" style="185" bestFit="1" customWidth="1"/>
    <col min="14084" max="14084" width="14.140625" style="185" customWidth="1"/>
    <col min="14085" max="14085" width="12.42578125" style="185" bestFit="1" customWidth="1"/>
    <col min="14086" max="14086" width="18.28515625" style="185" customWidth="1"/>
    <col min="14087" max="14087" width="12.85546875" style="185" bestFit="1" customWidth="1"/>
    <col min="14088" max="14336" width="9.140625" style="185"/>
    <col min="14337" max="14337" width="6.42578125" style="185" customWidth="1"/>
    <col min="14338" max="14338" width="36.28515625" style="185" customWidth="1"/>
    <col min="14339" max="14339" width="13" style="185" bestFit="1" customWidth="1"/>
    <col min="14340" max="14340" width="14.140625" style="185" customWidth="1"/>
    <col min="14341" max="14341" width="12.42578125" style="185" bestFit="1" customWidth="1"/>
    <col min="14342" max="14342" width="18.28515625" style="185" customWidth="1"/>
    <col min="14343" max="14343" width="12.85546875" style="185" bestFit="1" customWidth="1"/>
    <col min="14344" max="14592" width="9.140625" style="185"/>
    <col min="14593" max="14593" width="6.42578125" style="185" customWidth="1"/>
    <col min="14594" max="14594" width="36.28515625" style="185" customWidth="1"/>
    <col min="14595" max="14595" width="13" style="185" bestFit="1" customWidth="1"/>
    <col min="14596" max="14596" width="14.140625" style="185" customWidth="1"/>
    <col min="14597" max="14597" width="12.42578125" style="185" bestFit="1" customWidth="1"/>
    <col min="14598" max="14598" width="18.28515625" style="185" customWidth="1"/>
    <col min="14599" max="14599" width="12.85546875" style="185" bestFit="1" customWidth="1"/>
    <col min="14600" max="14848" width="9.140625" style="185"/>
    <col min="14849" max="14849" width="6.42578125" style="185" customWidth="1"/>
    <col min="14850" max="14850" width="36.28515625" style="185" customWidth="1"/>
    <col min="14851" max="14851" width="13" style="185" bestFit="1" customWidth="1"/>
    <col min="14852" max="14852" width="14.140625" style="185" customWidth="1"/>
    <col min="14853" max="14853" width="12.42578125" style="185" bestFit="1" customWidth="1"/>
    <col min="14854" max="14854" width="18.28515625" style="185" customWidth="1"/>
    <col min="14855" max="14855" width="12.85546875" style="185" bestFit="1" customWidth="1"/>
    <col min="14856" max="15104" width="9.140625" style="185"/>
    <col min="15105" max="15105" width="6.42578125" style="185" customWidth="1"/>
    <col min="15106" max="15106" width="36.28515625" style="185" customWidth="1"/>
    <col min="15107" max="15107" width="13" style="185" bestFit="1" customWidth="1"/>
    <col min="15108" max="15108" width="14.140625" style="185" customWidth="1"/>
    <col min="15109" max="15109" width="12.42578125" style="185" bestFit="1" customWidth="1"/>
    <col min="15110" max="15110" width="18.28515625" style="185" customWidth="1"/>
    <col min="15111" max="15111" width="12.85546875" style="185" bestFit="1" customWidth="1"/>
    <col min="15112" max="15360" width="9.140625" style="185"/>
    <col min="15361" max="15361" width="6.42578125" style="185" customWidth="1"/>
    <col min="15362" max="15362" width="36.28515625" style="185" customWidth="1"/>
    <col min="15363" max="15363" width="13" style="185" bestFit="1" customWidth="1"/>
    <col min="15364" max="15364" width="14.140625" style="185" customWidth="1"/>
    <col min="15365" max="15365" width="12.42578125" style="185" bestFit="1" customWidth="1"/>
    <col min="15366" max="15366" width="18.28515625" style="185" customWidth="1"/>
    <col min="15367" max="15367" width="12.85546875" style="185" bestFit="1" customWidth="1"/>
    <col min="15368" max="15616" width="9.140625" style="185"/>
    <col min="15617" max="15617" width="6.42578125" style="185" customWidth="1"/>
    <col min="15618" max="15618" width="36.28515625" style="185" customWidth="1"/>
    <col min="15619" max="15619" width="13" style="185" bestFit="1" customWidth="1"/>
    <col min="15620" max="15620" width="14.140625" style="185" customWidth="1"/>
    <col min="15621" max="15621" width="12.42578125" style="185" bestFit="1" customWidth="1"/>
    <col min="15622" max="15622" width="18.28515625" style="185" customWidth="1"/>
    <col min="15623" max="15623" width="12.85546875" style="185" bestFit="1" customWidth="1"/>
    <col min="15624" max="15872" width="9.140625" style="185"/>
    <col min="15873" max="15873" width="6.42578125" style="185" customWidth="1"/>
    <col min="15874" max="15874" width="36.28515625" style="185" customWidth="1"/>
    <col min="15875" max="15875" width="13" style="185" bestFit="1" customWidth="1"/>
    <col min="15876" max="15876" width="14.140625" style="185" customWidth="1"/>
    <col min="15877" max="15877" width="12.42578125" style="185" bestFit="1" customWidth="1"/>
    <col min="15878" max="15878" width="18.28515625" style="185" customWidth="1"/>
    <col min="15879" max="15879" width="12.85546875" style="185" bestFit="1" customWidth="1"/>
    <col min="15880" max="16128" width="9.140625" style="185"/>
    <col min="16129" max="16129" width="6.42578125" style="185" customWidth="1"/>
    <col min="16130" max="16130" width="36.28515625" style="185" customWidth="1"/>
    <col min="16131" max="16131" width="13" style="185" bestFit="1" customWidth="1"/>
    <col min="16132" max="16132" width="14.140625" style="185" customWidth="1"/>
    <col min="16133" max="16133" width="12.42578125" style="185" bestFit="1" customWidth="1"/>
    <col min="16134" max="16134" width="18.28515625" style="185" customWidth="1"/>
    <col min="16135" max="16135" width="12.85546875" style="185" bestFit="1" customWidth="1"/>
    <col min="16136" max="16384" width="9.140625" style="185"/>
  </cols>
  <sheetData>
    <row r="1" spans="1:7" x14ac:dyDescent="0.25">
      <c r="A1" s="411"/>
      <c r="B1" s="411"/>
      <c r="C1" s="411"/>
      <c r="D1" s="411"/>
      <c r="E1" s="411"/>
      <c r="F1" s="411"/>
      <c r="G1" s="412" t="s">
        <v>1927</v>
      </c>
    </row>
    <row r="2" spans="1:7" x14ac:dyDescent="0.25">
      <c r="A2" s="411"/>
      <c r="B2" s="411"/>
      <c r="C2" s="411"/>
      <c r="D2" s="411"/>
      <c r="E2" s="411"/>
      <c r="F2" s="411"/>
      <c r="G2" s="411"/>
    </row>
    <row r="3" spans="1:7" ht="12.75" x14ac:dyDescent="0.2">
      <c r="A3" s="413"/>
      <c r="B3" s="413"/>
      <c r="C3" s="413"/>
      <c r="D3" s="414"/>
      <c r="E3" s="414"/>
      <c r="F3" s="414"/>
      <c r="G3" s="414"/>
    </row>
    <row r="4" spans="1:7" ht="15.75" x14ac:dyDescent="0.25">
      <c r="A4" s="552" t="s">
        <v>809</v>
      </c>
      <c r="B4" s="552"/>
      <c r="C4" s="552"/>
      <c r="D4" s="552"/>
      <c r="E4" s="552"/>
      <c r="F4" s="552"/>
      <c r="G4" s="552"/>
    </row>
    <row r="5" spans="1:7" x14ac:dyDescent="0.25">
      <c r="G5" s="416" t="s">
        <v>422</v>
      </c>
    </row>
    <row r="6" spans="1:7" ht="66" x14ac:dyDescent="0.2">
      <c r="A6" s="417" t="s">
        <v>412</v>
      </c>
      <c r="B6" s="417" t="s">
        <v>413</v>
      </c>
      <c r="C6" s="418" t="s">
        <v>810</v>
      </c>
      <c r="D6" s="419" t="s">
        <v>414</v>
      </c>
      <c r="E6" s="417" t="s">
        <v>811</v>
      </c>
      <c r="F6" s="418" t="s">
        <v>823</v>
      </c>
      <c r="G6" s="418" t="s">
        <v>812</v>
      </c>
    </row>
    <row r="7" spans="1:7" x14ac:dyDescent="0.25">
      <c r="A7" s="420"/>
      <c r="B7" s="420"/>
      <c r="C7" s="422"/>
      <c r="D7" s="422"/>
      <c r="E7" s="422"/>
      <c r="F7" s="422"/>
      <c r="G7" s="422"/>
    </row>
    <row r="8" spans="1:7" x14ac:dyDescent="0.25">
      <c r="A8" s="423" t="s">
        <v>416</v>
      </c>
      <c r="B8" s="442" t="s">
        <v>813</v>
      </c>
      <c r="C8" s="424">
        <v>4459689</v>
      </c>
      <c r="D8" s="424">
        <v>4755311</v>
      </c>
      <c r="E8" s="424">
        <v>1086000</v>
      </c>
      <c r="F8" s="424">
        <f t="shared" ref="F8:F13" si="0">C8+D8-E8</f>
        <v>8129000</v>
      </c>
      <c r="G8" s="424">
        <v>2172000</v>
      </c>
    </row>
    <row r="9" spans="1:7" x14ac:dyDescent="0.25">
      <c r="A9" s="423" t="s">
        <v>417</v>
      </c>
      <c r="B9" s="442" t="s">
        <v>814</v>
      </c>
      <c r="C9" s="424">
        <v>4498984</v>
      </c>
      <c r="D9" s="424">
        <v>0</v>
      </c>
      <c r="E9" s="424">
        <v>560000</v>
      </c>
      <c r="F9" s="424">
        <f t="shared" si="0"/>
        <v>3938984</v>
      </c>
      <c r="G9" s="424">
        <v>1120000</v>
      </c>
    </row>
    <row r="10" spans="1:7" x14ac:dyDescent="0.25">
      <c r="A10" s="423" t="s">
        <v>418</v>
      </c>
      <c r="B10" s="442" t="s">
        <v>815</v>
      </c>
      <c r="C10" s="424">
        <v>0</v>
      </c>
      <c r="D10" s="424">
        <v>9500000</v>
      </c>
      <c r="E10" s="424">
        <v>1120000</v>
      </c>
      <c r="F10" s="424">
        <f t="shared" si="0"/>
        <v>8380000</v>
      </c>
      <c r="G10" s="424">
        <v>2240000</v>
      </c>
    </row>
    <row r="11" spans="1:7" x14ac:dyDescent="0.25">
      <c r="A11" s="423" t="s">
        <v>419</v>
      </c>
      <c r="B11" s="442" t="s">
        <v>816</v>
      </c>
      <c r="C11" s="424">
        <v>0</v>
      </c>
      <c r="D11" s="424">
        <v>5700000</v>
      </c>
      <c r="E11" s="424">
        <v>670000</v>
      </c>
      <c r="F11" s="424">
        <f t="shared" si="0"/>
        <v>5030000</v>
      </c>
      <c r="G11" s="424">
        <v>1340000</v>
      </c>
    </row>
    <row r="12" spans="1:7" x14ac:dyDescent="0.25">
      <c r="A12" s="423" t="s">
        <v>420</v>
      </c>
      <c r="B12" s="442" t="s">
        <v>817</v>
      </c>
      <c r="C12" s="424">
        <v>2375000</v>
      </c>
      <c r="D12" s="424">
        <v>0</v>
      </c>
      <c r="E12" s="424">
        <v>280000</v>
      </c>
      <c r="F12" s="424">
        <f t="shared" si="0"/>
        <v>2095000</v>
      </c>
      <c r="G12" s="424">
        <v>560000</v>
      </c>
    </row>
    <row r="13" spans="1:7" x14ac:dyDescent="0.25">
      <c r="A13" s="423" t="s">
        <v>421</v>
      </c>
      <c r="B13" s="442" t="s">
        <v>818</v>
      </c>
      <c r="C13" s="424">
        <v>37075673</v>
      </c>
      <c r="D13" s="424">
        <v>18585867</v>
      </c>
      <c r="E13" s="424">
        <v>3393000</v>
      </c>
      <c r="F13" s="424">
        <f t="shared" si="0"/>
        <v>52268540</v>
      </c>
      <c r="G13" s="424">
        <v>13572000</v>
      </c>
    </row>
    <row r="14" spans="1:7" x14ac:dyDescent="0.25">
      <c r="A14" s="423"/>
      <c r="B14" s="421" t="s">
        <v>46</v>
      </c>
      <c r="C14" s="425">
        <f>SUM(C8:C13)</f>
        <v>48409346</v>
      </c>
      <c r="D14" s="425">
        <f>SUM(D8:D13)</f>
        <v>38541178</v>
      </c>
      <c r="E14" s="425">
        <f>SUM(E8:E13)</f>
        <v>7109000</v>
      </c>
      <c r="F14" s="425">
        <f>SUM(F8:F13)</f>
        <v>79841524</v>
      </c>
      <c r="G14" s="425">
        <f>SUM(G8:G13)</f>
        <v>21004000</v>
      </c>
    </row>
  </sheetData>
  <mergeCells count="1">
    <mergeCell ref="A4:G4"/>
  </mergeCells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23"/>
  <dimension ref="A1:G10"/>
  <sheetViews>
    <sheetView view="pageBreakPreview" zoomScale="60" zoomScaleNormal="100" workbookViewId="0">
      <selection activeCell="F4" sqref="F4"/>
    </sheetView>
  </sheetViews>
  <sheetFormatPr defaultRowHeight="12.75" x14ac:dyDescent="0.2"/>
  <cols>
    <col min="1" max="1" width="7.140625" style="429" customWidth="1"/>
    <col min="2" max="2" width="34.140625" style="430" customWidth="1"/>
    <col min="3" max="3" width="17.7109375" style="427" customWidth="1"/>
    <col min="4" max="4" width="13.85546875" style="427" customWidth="1"/>
    <col min="5" max="5" width="14.42578125" style="427" customWidth="1"/>
    <col min="6" max="6" width="15" style="427" customWidth="1"/>
    <col min="7" max="7" width="14.85546875" style="429" bestFit="1" customWidth="1"/>
    <col min="8" max="256" width="9.140625" style="185"/>
    <col min="257" max="257" width="7.140625" style="185" customWidth="1"/>
    <col min="258" max="258" width="34.140625" style="185" customWidth="1"/>
    <col min="259" max="259" width="17.7109375" style="185" customWidth="1"/>
    <col min="260" max="260" width="13.85546875" style="185" customWidth="1"/>
    <col min="261" max="261" width="14.42578125" style="185" customWidth="1"/>
    <col min="262" max="262" width="15" style="185" customWidth="1"/>
    <col min="263" max="263" width="14.85546875" style="185" bestFit="1" customWidth="1"/>
    <col min="264" max="512" width="9.140625" style="185"/>
    <col min="513" max="513" width="7.140625" style="185" customWidth="1"/>
    <col min="514" max="514" width="34.140625" style="185" customWidth="1"/>
    <col min="515" max="515" width="17.7109375" style="185" customWidth="1"/>
    <col min="516" max="516" width="13.85546875" style="185" customWidth="1"/>
    <col min="517" max="517" width="14.42578125" style="185" customWidth="1"/>
    <col min="518" max="518" width="15" style="185" customWidth="1"/>
    <col min="519" max="519" width="14.85546875" style="185" bestFit="1" customWidth="1"/>
    <col min="520" max="768" width="9.140625" style="185"/>
    <col min="769" max="769" width="7.140625" style="185" customWidth="1"/>
    <col min="770" max="770" width="34.140625" style="185" customWidth="1"/>
    <col min="771" max="771" width="17.7109375" style="185" customWidth="1"/>
    <col min="772" max="772" width="13.85546875" style="185" customWidth="1"/>
    <col min="773" max="773" width="14.42578125" style="185" customWidth="1"/>
    <col min="774" max="774" width="15" style="185" customWidth="1"/>
    <col min="775" max="775" width="14.85546875" style="185" bestFit="1" customWidth="1"/>
    <col min="776" max="1024" width="9.140625" style="185"/>
    <col min="1025" max="1025" width="7.140625" style="185" customWidth="1"/>
    <col min="1026" max="1026" width="34.140625" style="185" customWidth="1"/>
    <col min="1027" max="1027" width="17.7109375" style="185" customWidth="1"/>
    <col min="1028" max="1028" width="13.85546875" style="185" customWidth="1"/>
    <col min="1029" max="1029" width="14.42578125" style="185" customWidth="1"/>
    <col min="1030" max="1030" width="15" style="185" customWidth="1"/>
    <col min="1031" max="1031" width="14.85546875" style="185" bestFit="1" customWidth="1"/>
    <col min="1032" max="1280" width="9.140625" style="185"/>
    <col min="1281" max="1281" width="7.140625" style="185" customWidth="1"/>
    <col min="1282" max="1282" width="34.140625" style="185" customWidth="1"/>
    <col min="1283" max="1283" width="17.7109375" style="185" customWidth="1"/>
    <col min="1284" max="1284" width="13.85546875" style="185" customWidth="1"/>
    <col min="1285" max="1285" width="14.42578125" style="185" customWidth="1"/>
    <col min="1286" max="1286" width="15" style="185" customWidth="1"/>
    <col min="1287" max="1287" width="14.85546875" style="185" bestFit="1" customWidth="1"/>
    <col min="1288" max="1536" width="9.140625" style="185"/>
    <col min="1537" max="1537" width="7.140625" style="185" customWidth="1"/>
    <col min="1538" max="1538" width="34.140625" style="185" customWidth="1"/>
    <col min="1539" max="1539" width="17.7109375" style="185" customWidth="1"/>
    <col min="1540" max="1540" width="13.85546875" style="185" customWidth="1"/>
    <col min="1541" max="1541" width="14.42578125" style="185" customWidth="1"/>
    <col min="1542" max="1542" width="15" style="185" customWidth="1"/>
    <col min="1543" max="1543" width="14.85546875" style="185" bestFit="1" customWidth="1"/>
    <col min="1544" max="1792" width="9.140625" style="185"/>
    <col min="1793" max="1793" width="7.140625" style="185" customWidth="1"/>
    <col min="1794" max="1794" width="34.140625" style="185" customWidth="1"/>
    <col min="1795" max="1795" width="17.7109375" style="185" customWidth="1"/>
    <col min="1796" max="1796" width="13.85546875" style="185" customWidth="1"/>
    <col min="1797" max="1797" width="14.42578125" style="185" customWidth="1"/>
    <col min="1798" max="1798" width="15" style="185" customWidth="1"/>
    <col min="1799" max="1799" width="14.85546875" style="185" bestFit="1" customWidth="1"/>
    <col min="1800" max="2048" width="9.140625" style="185"/>
    <col min="2049" max="2049" width="7.140625" style="185" customWidth="1"/>
    <col min="2050" max="2050" width="34.140625" style="185" customWidth="1"/>
    <col min="2051" max="2051" width="17.7109375" style="185" customWidth="1"/>
    <col min="2052" max="2052" width="13.85546875" style="185" customWidth="1"/>
    <col min="2053" max="2053" width="14.42578125" style="185" customWidth="1"/>
    <col min="2054" max="2054" width="15" style="185" customWidth="1"/>
    <col min="2055" max="2055" width="14.85546875" style="185" bestFit="1" customWidth="1"/>
    <col min="2056" max="2304" width="9.140625" style="185"/>
    <col min="2305" max="2305" width="7.140625" style="185" customWidth="1"/>
    <col min="2306" max="2306" width="34.140625" style="185" customWidth="1"/>
    <col min="2307" max="2307" width="17.7109375" style="185" customWidth="1"/>
    <col min="2308" max="2308" width="13.85546875" style="185" customWidth="1"/>
    <col min="2309" max="2309" width="14.42578125" style="185" customWidth="1"/>
    <col min="2310" max="2310" width="15" style="185" customWidth="1"/>
    <col min="2311" max="2311" width="14.85546875" style="185" bestFit="1" customWidth="1"/>
    <col min="2312" max="2560" width="9.140625" style="185"/>
    <col min="2561" max="2561" width="7.140625" style="185" customWidth="1"/>
    <col min="2562" max="2562" width="34.140625" style="185" customWidth="1"/>
    <col min="2563" max="2563" width="17.7109375" style="185" customWidth="1"/>
    <col min="2564" max="2564" width="13.85546875" style="185" customWidth="1"/>
    <col min="2565" max="2565" width="14.42578125" style="185" customWidth="1"/>
    <col min="2566" max="2566" width="15" style="185" customWidth="1"/>
    <col min="2567" max="2567" width="14.85546875" style="185" bestFit="1" customWidth="1"/>
    <col min="2568" max="2816" width="9.140625" style="185"/>
    <col min="2817" max="2817" width="7.140625" style="185" customWidth="1"/>
    <col min="2818" max="2818" width="34.140625" style="185" customWidth="1"/>
    <col min="2819" max="2819" width="17.7109375" style="185" customWidth="1"/>
    <col min="2820" max="2820" width="13.85546875" style="185" customWidth="1"/>
    <col min="2821" max="2821" width="14.42578125" style="185" customWidth="1"/>
    <col min="2822" max="2822" width="15" style="185" customWidth="1"/>
    <col min="2823" max="2823" width="14.85546875" style="185" bestFit="1" customWidth="1"/>
    <col min="2824" max="3072" width="9.140625" style="185"/>
    <col min="3073" max="3073" width="7.140625" style="185" customWidth="1"/>
    <col min="3074" max="3074" width="34.140625" style="185" customWidth="1"/>
    <col min="3075" max="3075" width="17.7109375" style="185" customWidth="1"/>
    <col min="3076" max="3076" width="13.85546875" style="185" customWidth="1"/>
    <col min="3077" max="3077" width="14.42578125" style="185" customWidth="1"/>
    <col min="3078" max="3078" width="15" style="185" customWidth="1"/>
    <col min="3079" max="3079" width="14.85546875" style="185" bestFit="1" customWidth="1"/>
    <col min="3080" max="3328" width="9.140625" style="185"/>
    <col min="3329" max="3329" width="7.140625" style="185" customWidth="1"/>
    <col min="3330" max="3330" width="34.140625" style="185" customWidth="1"/>
    <col min="3331" max="3331" width="17.7109375" style="185" customWidth="1"/>
    <col min="3332" max="3332" width="13.85546875" style="185" customWidth="1"/>
    <col min="3333" max="3333" width="14.42578125" style="185" customWidth="1"/>
    <col min="3334" max="3334" width="15" style="185" customWidth="1"/>
    <col min="3335" max="3335" width="14.85546875" style="185" bestFit="1" customWidth="1"/>
    <col min="3336" max="3584" width="9.140625" style="185"/>
    <col min="3585" max="3585" width="7.140625" style="185" customWidth="1"/>
    <col min="3586" max="3586" width="34.140625" style="185" customWidth="1"/>
    <col min="3587" max="3587" width="17.7109375" style="185" customWidth="1"/>
    <col min="3588" max="3588" width="13.85546875" style="185" customWidth="1"/>
    <col min="3589" max="3589" width="14.42578125" style="185" customWidth="1"/>
    <col min="3590" max="3590" width="15" style="185" customWidth="1"/>
    <col min="3591" max="3591" width="14.85546875" style="185" bestFit="1" customWidth="1"/>
    <col min="3592" max="3840" width="9.140625" style="185"/>
    <col min="3841" max="3841" width="7.140625" style="185" customWidth="1"/>
    <col min="3842" max="3842" width="34.140625" style="185" customWidth="1"/>
    <col min="3843" max="3843" width="17.7109375" style="185" customWidth="1"/>
    <col min="3844" max="3844" width="13.85546875" style="185" customWidth="1"/>
    <col min="3845" max="3845" width="14.42578125" style="185" customWidth="1"/>
    <col min="3846" max="3846" width="15" style="185" customWidth="1"/>
    <col min="3847" max="3847" width="14.85546875" style="185" bestFit="1" customWidth="1"/>
    <col min="3848" max="4096" width="9.140625" style="185"/>
    <col min="4097" max="4097" width="7.140625" style="185" customWidth="1"/>
    <col min="4098" max="4098" width="34.140625" style="185" customWidth="1"/>
    <col min="4099" max="4099" width="17.7109375" style="185" customWidth="1"/>
    <col min="4100" max="4100" width="13.85546875" style="185" customWidth="1"/>
    <col min="4101" max="4101" width="14.42578125" style="185" customWidth="1"/>
    <col min="4102" max="4102" width="15" style="185" customWidth="1"/>
    <col min="4103" max="4103" width="14.85546875" style="185" bestFit="1" customWidth="1"/>
    <col min="4104" max="4352" width="9.140625" style="185"/>
    <col min="4353" max="4353" width="7.140625" style="185" customWidth="1"/>
    <col min="4354" max="4354" width="34.140625" style="185" customWidth="1"/>
    <col min="4355" max="4355" width="17.7109375" style="185" customWidth="1"/>
    <col min="4356" max="4356" width="13.85546875" style="185" customWidth="1"/>
    <col min="4357" max="4357" width="14.42578125" style="185" customWidth="1"/>
    <col min="4358" max="4358" width="15" style="185" customWidth="1"/>
    <col min="4359" max="4359" width="14.85546875" style="185" bestFit="1" customWidth="1"/>
    <col min="4360" max="4608" width="9.140625" style="185"/>
    <col min="4609" max="4609" width="7.140625" style="185" customWidth="1"/>
    <col min="4610" max="4610" width="34.140625" style="185" customWidth="1"/>
    <col min="4611" max="4611" width="17.7109375" style="185" customWidth="1"/>
    <col min="4612" max="4612" width="13.85546875" style="185" customWidth="1"/>
    <col min="4613" max="4613" width="14.42578125" style="185" customWidth="1"/>
    <col min="4614" max="4614" width="15" style="185" customWidth="1"/>
    <col min="4615" max="4615" width="14.85546875" style="185" bestFit="1" customWidth="1"/>
    <col min="4616" max="4864" width="9.140625" style="185"/>
    <col min="4865" max="4865" width="7.140625" style="185" customWidth="1"/>
    <col min="4866" max="4866" width="34.140625" style="185" customWidth="1"/>
    <col min="4867" max="4867" width="17.7109375" style="185" customWidth="1"/>
    <col min="4868" max="4868" width="13.85546875" style="185" customWidth="1"/>
    <col min="4869" max="4869" width="14.42578125" style="185" customWidth="1"/>
    <col min="4870" max="4870" width="15" style="185" customWidth="1"/>
    <col min="4871" max="4871" width="14.85546875" style="185" bestFit="1" customWidth="1"/>
    <col min="4872" max="5120" width="9.140625" style="185"/>
    <col min="5121" max="5121" width="7.140625" style="185" customWidth="1"/>
    <col min="5122" max="5122" width="34.140625" style="185" customWidth="1"/>
    <col min="5123" max="5123" width="17.7109375" style="185" customWidth="1"/>
    <col min="5124" max="5124" width="13.85546875" style="185" customWidth="1"/>
    <col min="5125" max="5125" width="14.42578125" style="185" customWidth="1"/>
    <col min="5126" max="5126" width="15" style="185" customWidth="1"/>
    <col min="5127" max="5127" width="14.85546875" style="185" bestFit="1" customWidth="1"/>
    <col min="5128" max="5376" width="9.140625" style="185"/>
    <col min="5377" max="5377" width="7.140625" style="185" customWidth="1"/>
    <col min="5378" max="5378" width="34.140625" style="185" customWidth="1"/>
    <col min="5379" max="5379" width="17.7109375" style="185" customWidth="1"/>
    <col min="5380" max="5380" width="13.85546875" style="185" customWidth="1"/>
    <col min="5381" max="5381" width="14.42578125" style="185" customWidth="1"/>
    <col min="5382" max="5382" width="15" style="185" customWidth="1"/>
    <col min="5383" max="5383" width="14.85546875" style="185" bestFit="1" customWidth="1"/>
    <col min="5384" max="5632" width="9.140625" style="185"/>
    <col min="5633" max="5633" width="7.140625" style="185" customWidth="1"/>
    <col min="5634" max="5634" width="34.140625" style="185" customWidth="1"/>
    <col min="5635" max="5635" width="17.7109375" style="185" customWidth="1"/>
    <col min="5636" max="5636" width="13.85546875" style="185" customWidth="1"/>
    <col min="5637" max="5637" width="14.42578125" style="185" customWidth="1"/>
    <col min="5638" max="5638" width="15" style="185" customWidth="1"/>
    <col min="5639" max="5639" width="14.85546875" style="185" bestFit="1" customWidth="1"/>
    <col min="5640" max="5888" width="9.140625" style="185"/>
    <col min="5889" max="5889" width="7.140625" style="185" customWidth="1"/>
    <col min="5890" max="5890" width="34.140625" style="185" customWidth="1"/>
    <col min="5891" max="5891" width="17.7109375" style="185" customWidth="1"/>
    <col min="5892" max="5892" width="13.85546875" style="185" customWidth="1"/>
    <col min="5893" max="5893" width="14.42578125" style="185" customWidth="1"/>
    <col min="5894" max="5894" width="15" style="185" customWidth="1"/>
    <col min="5895" max="5895" width="14.85546875" style="185" bestFit="1" customWidth="1"/>
    <col min="5896" max="6144" width="9.140625" style="185"/>
    <col min="6145" max="6145" width="7.140625" style="185" customWidth="1"/>
    <col min="6146" max="6146" width="34.140625" style="185" customWidth="1"/>
    <col min="6147" max="6147" width="17.7109375" style="185" customWidth="1"/>
    <col min="6148" max="6148" width="13.85546875" style="185" customWidth="1"/>
    <col min="6149" max="6149" width="14.42578125" style="185" customWidth="1"/>
    <col min="6150" max="6150" width="15" style="185" customWidth="1"/>
    <col min="6151" max="6151" width="14.85546875" style="185" bestFit="1" customWidth="1"/>
    <col min="6152" max="6400" width="9.140625" style="185"/>
    <col min="6401" max="6401" width="7.140625" style="185" customWidth="1"/>
    <col min="6402" max="6402" width="34.140625" style="185" customWidth="1"/>
    <col min="6403" max="6403" width="17.7109375" style="185" customWidth="1"/>
    <col min="6404" max="6404" width="13.85546875" style="185" customWidth="1"/>
    <col min="6405" max="6405" width="14.42578125" style="185" customWidth="1"/>
    <col min="6406" max="6406" width="15" style="185" customWidth="1"/>
    <col min="6407" max="6407" width="14.85546875" style="185" bestFit="1" customWidth="1"/>
    <col min="6408" max="6656" width="9.140625" style="185"/>
    <col min="6657" max="6657" width="7.140625" style="185" customWidth="1"/>
    <col min="6658" max="6658" width="34.140625" style="185" customWidth="1"/>
    <col min="6659" max="6659" width="17.7109375" style="185" customWidth="1"/>
    <col min="6660" max="6660" width="13.85546875" style="185" customWidth="1"/>
    <col min="6661" max="6661" width="14.42578125" style="185" customWidth="1"/>
    <col min="6662" max="6662" width="15" style="185" customWidth="1"/>
    <col min="6663" max="6663" width="14.85546875" style="185" bestFit="1" customWidth="1"/>
    <col min="6664" max="6912" width="9.140625" style="185"/>
    <col min="6913" max="6913" width="7.140625" style="185" customWidth="1"/>
    <col min="6914" max="6914" width="34.140625" style="185" customWidth="1"/>
    <col min="6915" max="6915" width="17.7109375" style="185" customWidth="1"/>
    <col min="6916" max="6916" width="13.85546875" style="185" customWidth="1"/>
    <col min="6917" max="6917" width="14.42578125" style="185" customWidth="1"/>
    <col min="6918" max="6918" width="15" style="185" customWidth="1"/>
    <col min="6919" max="6919" width="14.85546875" style="185" bestFit="1" customWidth="1"/>
    <col min="6920" max="7168" width="9.140625" style="185"/>
    <col min="7169" max="7169" width="7.140625" style="185" customWidth="1"/>
    <col min="7170" max="7170" width="34.140625" style="185" customWidth="1"/>
    <col min="7171" max="7171" width="17.7109375" style="185" customWidth="1"/>
    <col min="7172" max="7172" width="13.85546875" style="185" customWidth="1"/>
    <col min="7173" max="7173" width="14.42578125" style="185" customWidth="1"/>
    <col min="7174" max="7174" width="15" style="185" customWidth="1"/>
    <col min="7175" max="7175" width="14.85546875" style="185" bestFit="1" customWidth="1"/>
    <col min="7176" max="7424" width="9.140625" style="185"/>
    <col min="7425" max="7425" width="7.140625" style="185" customWidth="1"/>
    <col min="7426" max="7426" width="34.140625" style="185" customWidth="1"/>
    <col min="7427" max="7427" width="17.7109375" style="185" customWidth="1"/>
    <col min="7428" max="7428" width="13.85546875" style="185" customWidth="1"/>
    <col min="7429" max="7429" width="14.42578125" style="185" customWidth="1"/>
    <col min="7430" max="7430" width="15" style="185" customWidth="1"/>
    <col min="7431" max="7431" width="14.85546875" style="185" bestFit="1" customWidth="1"/>
    <col min="7432" max="7680" width="9.140625" style="185"/>
    <col min="7681" max="7681" width="7.140625" style="185" customWidth="1"/>
    <col min="7682" max="7682" width="34.140625" style="185" customWidth="1"/>
    <col min="7683" max="7683" width="17.7109375" style="185" customWidth="1"/>
    <col min="7684" max="7684" width="13.85546875" style="185" customWidth="1"/>
    <col min="7685" max="7685" width="14.42578125" style="185" customWidth="1"/>
    <col min="7686" max="7686" width="15" style="185" customWidth="1"/>
    <col min="7687" max="7687" width="14.85546875" style="185" bestFit="1" customWidth="1"/>
    <col min="7688" max="7936" width="9.140625" style="185"/>
    <col min="7937" max="7937" width="7.140625" style="185" customWidth="1"/>
    <col min="7938" max="7938" width="34.140625" style="185" customWidth="1"/>
    <col min="7939" max="7939" width="17.7109375" style="185" customWidth="1"/>
    <col min="7940" max="7940" width="13.85546875" style="185" customWidth="1"/>
    <col min="7941" max="7941" width="14.42578125" style="185" customWidth="1"/>
    <col min="7942" max="7942" width="15" style="185" customWidth="1"/>
    <col min="7943" max="7943" width="14.85546875" style="185" bestFit="1" customWidth="1"/>
    <col min="7944" max="8192" width="9.140625" style="185"/>
    <col min="8193" max="8193" width="7.140625" style="185" customWidth="1"/>
    <col min="8194" max="8194" width="34.140625" style="185" customWidth="1"/>
    <col min="8195" max="8195" width="17.7109375" style="185" customWidth="1"/>
    <col min="8196" max="8196" width="13.85546875" style="185" customWidth="1"/>
    <col min="8197" max="8197" width="14.42578125" style="185" customWidth="1"/>
    <col min="8198" max="8198" width="15" style="185" customWidth="1"/>
    <col min="8199" max="8199" width="14.85546875" style="185" bestFit="1" customWidth="1"/>
    <col min="8200" max="8448" width="9.140625" style="185"/>
    <col min="8449" max="8449" width="7.140625" style="185" customWidth="1"/>
    <col min="8450" max="8450" width="34.140625" style="185" customWidth="1"/>
    <col min="8451" max="8451" width="17.7109375" style="185" customWidth="1"/>
    <col min="8452" max="8452" width="13.85546875" style="185" customWidth="1"/>
    <col min="8453" max="8453" width="14.42578125" style="185" customWidth="1"/>
    <col min="8454" max="8454" width="15" style="185" customWidth="1"/>
    <col min="8455" max="8455" width="14.85546875" style="185" bestFit="1" customWidth="1"/>
    <col min="8456" max="8704" width="9.140625" style="185"/>
    <col min="8705" max="8705" width="7.140625" style="185" customWidth="1"/>
    <col min="8706" max="8706" width="34.140625" style="185" customWidth="1"/>
    <col min="8707" max="8707" width="17.7109375" style="185" customWidth="1"/>
    <col min="8708" max="8708" width="13.85546875" style="185" customWidth="1"/>
    <col min="8709" max="8709" width="14.42578125" style="185" customWidth="1"/>
    <col min="8710" max="8710" width="15" style="185" customWidth="1"/>
    <col min="8711" max="8711" width="14.85546875" style="185" bestFit="1" customWidth="1"/>
    <col min="8712" max="8960" width="9.140625" style="185"/>
    <col min="8961" max="8961" width="7.140625" style="185" customWidth="1"/>
    <col min="8962" max="8962" width="34.140625" style="185" customWidth="1"/>
    <col min="8963" max="8963" width="17.7109375" style="185" customWidth="1"/>
    <col min="8964" max="8964" width="13.85546875" style="185" customWidth="1"/>
    <col min="8965" max="8965" width="14.42578125" style="185" customWidth="1"/>
    <col min="8966" max="8966" width="15" style="185" customWidth="1"/>
    <col min="8967" max="8967" width="14.85546875" style="185" bestFit="1" customWidth="1"/>
    <col min="8968" max="9216" width="9.140625" style="185"/>
    <col min="9217" max="9217" width="7.140625" style="185" customWidth="1"/>
    <col min="9218" max="9218" width="34.140625" style="185" customWidth="1"/>
    <col min="9219" max="9219" width="17.7109375" style="185" customWidth="1"/>
    <col min="9220" max="9220" width="13.85546875" style="185" customWidth="1"/>
    <col min="9221" max="9221" width="14.42578125" style="185" customWidth="1"/>
    <col min="9222" max="9222" width="15" style="185" customWidth="1"/>
    <col min="9223" max="9223" width="14.85546875" style="185" bestFit="1" customWidth="1"/>
    <col min="9224" max="9472" width="9.140625" style="185"/>
    <col min="9473" max="9473" width="7.140625" style="185" customWidth="1"/>
    <col min="9474" max="9474" width="34.140625" style="185" customWidth="1"/>
    <col min="9475" max="9475" width="17.7109375" style="185" customWidth="1"/>
    <col min="9476" max="9476" width="13.85546875" style="185" customWidth="1"/>
    <col min="9477" max="9477" width="14.42578125" style="185" customWidth="1"/>
    <col min="9478" max="9478" width="15" style="185" customWidth="1"/>
    <col min="9479" max="9479" width="14.85546875" style="185" bestFit="1" customWidth="1"/>
    <col min="9480" max="9728" width="9.140625" style="185"/>
    <col min="9729" max="9729" width="7.140625" style="185" customWidth="1"/>
    <col min="9730" max="9730" width="34.140625" style="185" customWidth="1"/>
    <col min="9731" max="9731" width="17.7109375" style="185" customWidth="1"/>
    <col min="9732" max="9732" width="13.85546875" style="185" customWidth="1"/>
    <col min="9733" max="9733" width="14.42578125" style="185" customWidth="1"/>
    <col min="9734" max="9734" width="15" style="185" customWidth="1"/>
    <col min="9735" max="9735" width="14.85546875" style="185" bestFit="1" customWidth="1"/>
    <col min="9736" max="9984" width="9.140625" style="185"/>
    <col min="9985" max="9985" width="7.140625" style="185" customWidth="1"/>
    <col min="9986" max="9986" width="34.140625" style="185" customWidth="1"/>
    <col min="9987" max="9987" width="17.7109375" style="185" customWidth="1"/>
    <col min="9988" max="9988" width="13.85546875" style="185" customWidth="1"/>
    <col min="9989" max="9989" width="14.42578125" style="185" customWidth="1"/>
    <col min="9990" max="9990" width="15" style="185" customWidth="1"/>
    <col min="9991" max="9991" width="14.85546875" style="185" bestFit="1" customWidth="1"/>
    <col min="9992" max="10240" width="9.140625" style="185"/>
    <col min="10241" max="10241" width="7.140625" style="185" customWidth="1"/>
    <col min="10242" max="10242" width="34.140625" style="185" customWidth="1"/>
    <col min="10243" max="10243" width="17.7109375" style="185" customWidth="1"/>
    <col min="10244" max="10244" width="13.85546875" style="185" customWidth="1"/>
    <col min="10245" max="10245" width="14.42578125" style="185" customWidth="1"/>
    <col min="10246" max="10246" width="15" style="185" customWidth="1"/>
    <col min="10247" max="10247" width="14.85546875" style="185" bestFit="1" customWidth="1"/>
    <col min="10248" max="10496" width="9.140625" style="185"/>
    <col min="10497" max="10497" width="7.140625" style="185" customWidth="1"/>
    <col min="10498" max="10498" width="34.140625" style="185" customWidth="1"/>
    <col min="10499" max="10499" width="17.7109375" style="185" customWidth="1"/>
    <col min="10500" max="10500" width="13.85546875" style="185" customWidth="1"/>
    <col min="10501" max="10501" width="14.42578125" style="185" customWidth="1"/>
    <col min="10502" max="10502" width="15" style="185" customWidth="1"/>
    <col min="10503" max="10503" width="14.85546875" style="185" bestFit="1" customWidth="1"/>
    <col min="10504" max="10752" width="9.140625" style="185"/>
    <col min="10753" max="10753" width="7.140625" style="185" customWidth="1"/>
    <col min="10754" max="10754" width="34.140625" style="185" customWidth="1"/>
    <col min="10755" max="10755" width="17.7109375" style="185" customWidth="1"/>
    <col min="10756" max="10756" width="13.85546875" style="185" customWidth="1"/>
    <col min="10757" max="10757" width="14.42578125" style="185" customWidth="1"/>
    <col min="10758" max="10758" width="15" style="185" customWidth="1"/>
    <col min="10759" max="10759" width="14.85546875" style="185" bestFit="1" customWidth="1"/>
    <col min="10760" max="11008" width="9.140625" style="185"/>
    <col min="11009" max="11009" width="7.140625" style="185" customWidth="1"/>
    <col min="11010" max="11010" width="34.140625" style="185" customWidth="1"/>
    <col min="11011" max="11011" width="17.7109375" style="185" customWidth="1"/>
    <col min="11012" max="11012" width="13.85546875" style="185" customWidth="1"/>
    <col min="11013" max="11013" width="14.42578125" style="185" customWidth="1"/>
    <col min="11014" max="11014" width="15" style="185" customWidth="1"/>
    <col min="11015" max="11015" width="14.85546875" style="185" bestFit="1" customWidth="1"/>
    <col min="11016" max="11264" width="9.140625" style="185"/>
    <col min="11265" max="11265" width="7.140625" style="185" customWidth="1"/>
    <col min="11266" max="11266" width="34.140625" style="185" customWidth="1"/>
    <col min="11267" max="11267" width="17.7109375" style="185" customWidth="1"/>
    <col min="11268" max="11268" width="13.85546875" style="185" customWidth="1"/>
    <col min="11269" max="11269" width="14.42578125" style="185" customWidth="1"/>
    <col min="11270" max="11270" width="15" style="185" customWidth="1"/>
    <col min="11271" max="11271" width="14.85546875" style="185" bestFit="1" customWidth="1"/>
    <col min="11272" max="11520" width="9.140625" style="185"/>
    <col min="11521" max="11521" width="7.140625" style="185" customWidth="1"/>
    <col min="11522" max="11522" width="34.140625" style="185" customWidth="1"/>
    <col min="11523" max="11523" width="17.7109375" style="185" customWidth="1"/>
    <col min="11524" max="11524" width="13.85546875" style="185" customWidth="1"/>
    <col min="11525" max="11525" width="14.42578125" style="185" customWidth="1"/>
    <col min="11526" max="11526" width="15" style="185" customWidth="1"/>
    <col min="11527" max="11527" width="14.85546875" style="185" bestFit="1" customWidth="1"/>
    <col min="11528" max="11776" width="9.140625" style="185"/>
    <col min="11777" max="11777" width="7.140625" style="185" customWidth="1"/>
    <col min="11778" max="11778" width="34.140625" style="185" customWidth="1"/>
    <col min="11779" max="11779" width="17.7109375" style="185" customWidth="1"/>
    <col min="11780" max="11780" width="13.85546875" style="185" customWidth="1"/>
    <col min="11781" max="11781" width="14.42578125" style="185" customWidth="1"/>
    <col min="11782" max="11782" width="15" style="185" customWidth="1"/>
    <col min="11783" max="11783" width="14.85546875" style="185" bestFit="1" customWidth="1"/>
    <col min="11784" max="12032" width="9.140625" style="185"/>
    <col min="12033" max="12033" width="7.140625" style="185" customWidth="1"/>
    <col min="12034" max="12034" width="34.140625" style="185" customWidth="1"/>
    <col min="12035" max="12035" width="17.7109375" style="185" customWidth="1"/>
    <col min="12036" max="12036" width="13.85546875" style="185" customWidth="1"/>
    <col min="12037" max="12037" width="14.42578125" style="185" customWidth="1"/>
    <col min="12038" max="12038" width="15" style="185" customWidth="1"/>
    <col min="12039" max="12039" width="14.85546875" style="185" bestFit="1" customWidth="1"/>
    <col min="12040" max="12288" width="9.140625" style="185"/>
    <col min="12289" max="12289" width="7.140625" style="185" customWidth="1"/>
    <col min="12290" max="12290" width="34.140625" style="185" customWidth="1"/>
    <col min="12291" max="12291" width="17.7109375" style="185" customWidth="1"/>
    <col min="12292" max="12292" width="13.85546875" style="185" customWidth="1"/>
    <col min="12293" max="12293" width="14.42578125" style="185" customWidth="1"/>
    <col min="12294" max="12294" width="15" style="185" customWidth="1"/>
    <col min="12295" max="12295" width="14.85546875" style="185" bestFit="1" customWidth="1"/>
    <col min="12296" max="12544" width="9.140625" style="185"/>
    <col min="12545" max="12545" width="7.140625" style="185" customWidth="1"/>
    <col min="12546" max="12546" width="34.140625" style="185" customWidth="1"/>
    <col min="12547" max="12547" width="17.7109375" style="185" customWidth="1"/>
    <col min="12548" max="12548" width="13.85546875" style="185" customWidth="1"/>
    <col min="12549" max="12549" width="14.42578125" style="185" customWidth="1"/>
    <col min="12550" max="12550" width="15" style="185" customWidth="1"/>
    <col min="12551" max="12551" width="14.85546875" style="185" bestFit="1" customWidth="1"/>
    <col min="12552" max="12800" width="9.140625" style="185"/>
    <col min="12801" max="12801" width="7.140625" style="185" customWidth="1"/>
    <col min="12802" max="12802" width="34.140625" style="185" customWidth="1"/>
    <col min="12803" max="12803" width="17.7109375" style="185" customWidth="1"/>
    <col min="12804" max="12804" width="13.85546875" style="185" customWidth="1"/>
    <col min="12805" max="12805" width="14.42578125" style="185" customWidth="1"/>
    <col min="12806" max="12806" width="15" style="185" customWidth="1"/>
    <col min="12807" max="12807" width="14.85546875" style="185" bestFit="1" customWidth="1"/>
    <col min="12808" max="13056" width="9.140625" style="185"/>
    <col min="13057" max="13057" width="7.140625" style="185" customWidth="1"/>
    <col min="13058" max="13058" width="34.140625" style="185" customWidth="1"/>
    <col min="13059" max="13059" width="17.7109375" style="185" customWidth="1"/>
    <col min="13060" max="13060" width="13.85546875" style="185" customWidth="1"/>
    <col min="13061" max="13061" width="14.42578125" style="185" customWidth="1"/>
    <col min="13062" max="13062" width="15" style="185" customWidth="1"/>
    <col min="13063" max="13063" width="14.85546875" style="185" bestFit="1" customWidth="1"/>
    <col min="13064" max="13312" width="9.140625" style="185"/>
    <col min="13313" max="13313" width="7.140625" style="185" customWidth="1"/>
    <col min="13314" max="13314" width="34.140625" style="185" customWidth="1"/>
    <col min="13315" max="13315" width="17.7109375" style="185" customWidth="1"/>
    <col min="13316" max="13316" width="13.85546875" style="185" customWidth="1"/>
    <col min="13317" max="13317" width="14.42578125" style="185" customWidth="1"/>
    <col min="13318" max="13318" width="15" style="185" customWidth="1"/>
    <col min="13319" max="13319" width="14.85546875" style="185" bestFit="1" customWidth="1"/>
    <col min="13320" max="13568" width="9.140625" style="185"/>
    <col min="13569" max="13569" width="7.140625" style="185" customWidth="1"/>
    <col min="13570" max="13570" width="34.140625" style="185" customWidth="1"/>
    <col min="13571" max="13571" width="17.7109375" style="185" customWidth="1"/>
    <col min="13572" max="13572" width="13.85546875" style="185" customWidth="1"/>
    <col min="13573" max="13573" width="14.42578125" style="185" customWidth="1"/>
    <col min="13574" max="13574" width="15" style="185" customWidth="1"/>
    <col min="13575" max="13575" width="14.85546875" style="185" bestFit="1" customWidth="1"/>
    <col min="13576" max="13824" width="9.140625" style="185"/>
    <col min="13825" max="13825" width="7.140625" style="185" customWidth="1"/>
    <col min="13826" max="13826" width="34.140625" style="185" customWidth="1"/>
    <col min="13827" max="13827" width="17.7109375" style="185" customWidth="1"/>
    <col min="13828" max="13828" width="13.85546875" style="185" customWidth="1"/>
    <col min="13829" max="13829" width="14.42578125" style="185" customWidth="1"/>
    <col min="13830" max="13830" width="15" style="185" customWidth="1"/>
    <col min="13831" max="13831" width="14.85546875" style="185" bestFit="1" customWidth="1"/>
    <col min="13832" max="14080" width="9.140625" style="185"/>
    <col min="14081" max="14081" width="7.140625" style="185" customWidth="1"/>
    <col min="14082" max="14082" width="34.140625" style="185" customWidth="1"/>
    <col min="14083" max="14083" width="17.7109375" style="185" customWidth="1"/>
    <col min="14084" max="14084" width="13.85546875" style="185" customWidth="1"/>
    <col min="14085" max="14085" width="14.42578125" style="185" customWidth="1"/>
    <col min="14086" max="14086" width="15" style="185" customWidth="1"/>
    <col min="14087" max="14087" width="14.85546875" style="185" bestFit="1" customWidth="1"/>
    <col min="14088" max="14336" width="9.140625" style="185"/>
    <col min="14337" max="14337" width="7.140625" style="185" customWidth="1"/>
    <col min="14338" max="14338" width="34.140625" style="185" customWidth="1"/>
    <col min="14339" max="14339" width="17.7109375" style="185" customWidth="1"/>
    <col min="14340" max="14340" width="13.85546875" style="185" customWidth="1"/>
    <col min="14341" max="14341" width="14.42578125" style="185" customWidth="1"/>
    <col min="14342" max="14342" width="15" style="185" customWidth="1"/>
    <col min="14343" max="14343" width="14.85546875" style="185" bestFit="1" customWidth="1"/>
    <col min="14344" max="14592" width="9.140625" style="185"/>
    <col min="14593" max="14593" width="7.140625" style="185" customWidth="1"/>
    <col min="14594" max="14594" width="34.140625" style="185" customWidth="1"/>
    <col min="14595" max="14595" width="17.7109375" style="185" customWidth="1"/>
    <col min="14596" max="14596" width="13.85546875" style="185" customWidth="1"/>
    <col min="14597" max="14597" width="14.42578125" style="185" customWidth="1"/>
    <col min="14598" max="14598" width="15" style="185" customWidth="1"/>
    <col min="14599" max="14599" width="14.85546875" style="185" bestFit="1" customWidth="1"/>
    <col min="14600" max="14848" width="9.140625" style="185"/>
    <col min="14849" max="14849" width="7.140625" style="185" customWidth="1"/>
    <col min="14850" max="14850" width="34.140625" style="185" customWidth="1"/>
    <col min="14851" max="14851" width="17.7109375" style="185" customWidth="1"/>
    <col min="14852" max="14852" width="13.85546875" style="185" customWidth="1"/>
    <col min="14853" max="14853" width="14.42578125" style="185" customWidth="1"/>
    <col min="14854" max="14854" width="15" style="185" customWidth="1"/>
    <col min="14855" max="14855" width="14.85546875" style="185" bestFit="1" customWidth="1"/>
    <col min="14856" max="15104" width="9.140625" style="185"/>
    <col min="15105" max="15105" width="7.140625" style="185" customWidth="1"/>
    <col min="15106" max="15106" width="34.140625" style="185" customWidth="1"/>
    <col min="15107" max="15107" width="17.7109375" style="185" customWidth="1"/>
    <col min="15108" max="15108" width="13.85546875" style="185" customWidth="1"/>
    <col min="15109" max="15109" width="14.42578125" style="185" customWidth="1"/>
    <col min="15110" max="15110" width="15" style="185" customWidth="1"/>
    <col min="15111" max="15111" width="14.85546875" style="185" bestFit="1" customWidth="1"/>
    <col min="15112" max="15360" width="9.140625" style="185"/>
    <col min="15361" max="15361" width="7.140625" style="185" customWidth="1"/>
    <col min="15362" max="15362" width="34.140625" style="185" customWidth="1"/>
    <col min="15363" max="15363" width="17.7109375" style="185" customWidth="1"/>
    <col min="15364" max="15364" width="13.85546875" style="185" customWidth="1"/>
    <col min="15365" max="15365" width="14.42578125" style="185" customWidth="1"/>
    <col min="15366" max="15366" width="15" style="185" customWidth="1"/>
    <col min="15367" max="15367" width="14.85546875" style="185" bestFit="1" customWidth="1"/>
    <col min="15368" max="15616" width="9.140625" style="185"/>
    <col min="15617" max="15617" width="7.140625" style="185" customWidth="1"/>
    <col min="15618" max="15618" width="34.140625" style="185" customWidth="1"/>
    <col min="15619" max="15619" width="17.7109375" style="185" customWidth="1"/>
    <col min="15620" max="15620" width="13.85546875" style="185" customWidth="1"/>
    <col min="15621" max="15621" width="14.42578125" style="185" customWidth="1"/>
    <col min="15622" max="15622" width="15" style="185" customWidth="1"/>
    <col min="15623" max="15623" width="14.85546875" style="185" bestFit="1" customWidth="1"/>
    <col min="15624" max="15872" width="9.140625" style="185"/>
    <col min="15873" max="15873" width="7.140625" style="185" customWidth="1"/>
    <col min="15874" max="15874" width="34.140625" style="185" customWidth="1"/>
    <col min="15875" max="15875" width="17.7109375" style="185" customWidth="1"/>
    <col min="15876" max="15876" width="13.85546875" style="185" customWidth="1"/>
    <col min="15877" max="15877" width="14.42578125" style="185" customWidth="1"/>
    <col min="15878" max="15878" width="15" style="185" customWidth="1"/>
    <col min="15879" max="15879" width="14.85546875" style="185" bestFit="1" customWidth="1"/>
    <col min="15880" max="16128" width="9.140625" style="185"/>
    <col min="16129" max="16129" width="7.140625" style="185" customWidth="1"/>
    <col min="16130" max="16130" width="34.140625" style="185" customWidth="1"/>
    <col min="16131" max="16131" width="17.7109375" style="185" customWidth="1"/>
    <col min="16132" max="16132" width="13.85546875" style="185" customWidth="1"/>
    <col min="16133" max="16133" width="14.42578125" style="185" customWidth="1"/>
    <col min="16134" max="16134" width="15" style="185" customWidth="1"/>
    <col min="16135" max="16135" width="14.85546875" style="185" bestFit="1" customWidth="1"/>
    <col min="16136" max="16384" width="9.140625" style="185"/>
  </cols>
  <sheetData>
    <row r="1" spans="1:7" ht="15.75" x14ac:dyDescent="0.25">
      <c r="A1" s="426"/>
      <c r="B1" s="426"/>
      <c r="C1" s="426"/>
      <c r="D1" s="426"/>
      <c r="E1" s="426"/>
      <c r="G1" s="412" t="s">
        <v>1928</v>
      </c>
    </row>
    <row r="2" spans="1:7" ht="15.75" x14ac:dyDescent="0.25">
      <c r="A2" s="428"/>
      <c r="B2" s="428"/>
      <c r="C2" s="428"/>
      <c r="D2" s="428"/>
      <c r="E2" s="428"/>
      <c r="F2" s="428"/>
    </row>
    <row r="3" spans="1:7" ht="15.75" x14ac:dyDescent="0.25">
      <c r="A3" s="552" t="s">
        <v>819</v>
      </c>
      <c r="B3" s="552"/>
      <c r="C3" s="552"/>
      <c r="D3" s="552"/>
      <c r="E3" s="552"/>
      <c r="F3" s="552"/>
    </row>
    <row r="6" spans="1:7" x14ac:dyDescent="0.2">
      <c r="G6" s="431" t="s">
        <v>422</v>
      </c>
    </row>
    <row r="7" spans="1:7" ht="31.5" x14ac:dyDescent="0.2">
      <c r="A7" s="432" t="s">
        <v>412</v>
      </c>
      <c r="B7" s="432" t="s">
        <v>413</v>
      </c>
      <c r="C7" s="433" t="s">
        <v>824</v>
      </c>
      <c r="D7" s="432" t="s">
        <v>414</v>
      </c>
      <c r="E7" s="432" t="s">
        <v>811</v>
      </c>
      <c r="F7" s="433" t="s">
        <v>825</v>
      </c>
      <c r="G7" s="432" t="s">
        <v>820</v>
      </c>
    </row>
    <row r="8" spans="1:7" ht="15.75" x14ac:dyDescent="0.25">
      <c r="A8" s="434"/>
      <c r="B8" s="434"/>
      <c r="C8" s="435"/>
      <c r="D8" s="435"/>
      <c r="E8" s="435"/>
      <c r="F8" s="435"/>
      <c r="G8" s="435"/>
    </row>
    <row r="9" spans="1:7" ht="26.25" x14ac:dyDescent="0.25">
      <c r="A9" s="436" t="s">
        <v>416</v>
      </c>
      <c r="B9" s="146" t="s">
        <v>821</v>
      </c>
      <c r="C9" s="437">
        <v>10000000</v>
      </c>
      <c r="D9" s="437">
        <v>0</v>
      </c>
      <c r="E9" s="437">
        <v>10000000</v>
      </c>
      <c r="F9" s="437">
        <v>0</v>
      </c>
      <c r="G9" s="437">
        <v>0</v>
      </c>
    </row>
    <row r="10" spans="1:7" ht="15.75" x14ac:dyDescent="0.25">
      <c r="A10" s="438"/>
      <c r="B10" s="435" t="s">
        <v>46</v>
      </c>
      <c r="C10" s="439">
        <f>SUM(C9:C9)</f>
        <v>10000000</v>
      </c>
      <c r="D10" s="439">
        <f>SUM(D9:D9)</f>
        <v>0</v>
      </c>
      <c r="E10" s="439">
        <f>SUM(E9:E9)</f>
        <v>10000000</v>
      </c>
      <c r="F10" s="439">
        <f>SUM(F9:F9)</f>
        <v>0</v>
      </c>
      <c r="G10" s="439">
        <f>SUM(G9:G9)</f>
        <v>0</v>
      </c>
    </row>
  </sheetData>
  <mergeCells count="1">
    <mergeCell ref="A3:F3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24">
    <pageSetUpPr fitToPage="1"/>
  </sheetPr>
  <dimension ref="A1:M9"/>
  <sheetViews>
    <sheetView view="pageBreakPreview" zoomScale="60" zoomScaleNormal="100" workbookViewId="0">
      <selection activeCell="L1" sqref="L1"/>
    </sheetView>
  </sheetViews>
  <sheetFormatPr defaultRowHeight="12.75" x14ac:dyDescent="0.2"/>
  <cols>
    <col min="1" max="1" width="2.42578125" style="147" customWidth="1"/>
    <col min="2" max="2" width="24.42578125" style="148" customWidth="1"/>
    <col min="3" max="3" width="15.42578125" style="147" customWidth="1"/>
    <col min="4" max="4" width="18" style="147" customWidth="1"/>
    <col min="5" max="5" width="14.140625" style="147" customWidth="1"/>
    <col min="6" max="6" width="14.42578125" style="147" customWidth="1"/>
    <col min="7" max="8" width="8.7109375" style="147" customWidth="1"/>
    <col min="9" max="9" width="10.140625" style="147" customWidth="1"/>
    <col min="10" max="10" width="10.42578125" style="147" customWidth="1"/>
    <col min="11" max="11" width="9.7109375" style="147" customWidth="1"/>
    <col min="12" max="12" width="10.28515625" style="147" customWidth="1"/>
    <col min="13" max="13" width="9.7109375" style="147" customWidth="1"/>
    <col min="14" max="256" width="9.140625" style="185"/>
    <col min="257" max="257" width="2.42578125" style="185" customWidth="1"/>
    <col min="258" max="258" width="24.42578125" style="185" customWidth="1"/>
    <col min="259" max="259" width="15.42578125" style="185" customWidth="1"/>
    <col min="260" max="260" width="18" style="185" customWidth="1"/>
    <col min="261" max="261" width="14.140625" style="185" customWidth="1"/>
    <col min="262" max="262" width="14.42578125" style="185" customWidth="1"/>
    <col min="263" max="264" width="8.7109375" style="185" customWidth="1"/>
    <col min="265" max="265" width="10.140625" style="185" customWidth="1"/>
    <col min="266" max="266" width="10.42578125" style="185" customWidth="1"/>
    <col min="267" max="267" width="9.7109375" style="185" customWidth="1"/>
    <col min="268" max="268" width="10.28515625" style="185" customWidth="1"/>
    <col min="269" max="269" width="9.7109375" style="185" customWidth="1"/>
    <col min="270" max="512" width="9.140625" style="185"/>
    <col min="513" max="513" width="2.42578125" style="185" customWidth="1"/>
    <col min="514" max="514" width="24.42578125" style="185" customWidth="1"/>
    <col min="515" max="515" width="15.42578125" style="185" customWidth="1"/>
    <col min="516" max="516" width="18" style="185" customWidth="1"/>
    <col min="517" max="517" width="14.140625" style="185" customWidth="1"/>
    <col min="518" max="518" width="14.42578125" style="185" customWidth="1"/>
    <col min="519" max="520" width="8.7109375" style="185" customWidth="1"/>
    <col min="521" max="521" width="10.140625" style="185" customWidth="1"/>
    <col min="522" max="522" width="10.42578125" style="185" customWidth="1"/>
    <col min="523" max="523" width="9.7109375" style="185" customWidth="1"/>
    <col min="524" max="524" width="10.28515625" style="185" customWidth="1"/>
    <col min="525" max="525" width="9.7109375" style="185" customWidth="1"/>
    <col min="526" max="768" width="9.140625" style="185"/>
    <col min="769" max="769" width="2.42578125" style="185" customWidth="1"/>
    <col min="770" max="770" width="24.42578125" style="185" customWidth="1"/>
    <col min="771" max="771" width="15.42578125" style="185" customWidth="1"/>
    <col min="772" max="772" width="18" style="185" customWidth="1"/>
    <col min="773" max="773" width="14.140625" style="185" customWidth="1"/>
    <col min="774" max="774" width="14.42578125" style="185" customWidth="1"/>
    <col min="775" max="776" width="8.7109375" style="185" customWidth="1"/>
    <col min="777" max="777" width="10.140625" style="185" customWidth="1"/>
    <col min="778" max="778" width="10.42578125" style="185" customWidth="1"/>
    <col min="779" max="779" width="9.7109375" style="185" customWidth="1"/>
    <col min="780" max="780" width="10.28515625" style="185" customWidth="1"/>
    <col min="781" max="781" width="9.7109375" style="185" customWidth="1"/>
    <col min="782" max="1024" width="9.140625" style="185"/>
    <col min="1025" max="1025" width="2.42578125" style="185" customWidth="1"/>
    <col min="1026" max="1026" width="24.42578125" style="185" customWidth="1"/>
    <col min="1027" max="1027" width="15.42578125" style="185" customWidth="1"/>
    <col min="1028" max="1028" width="18" style="185" customWidth="1"/>
    <col min="1029" max="1029" width="14.140625" style="185" customWidth="1"/>
    <col min="1030" max="1030" width="14.42578125" style="185" customWidth="1"/>
    <col min="1031" max="1032" width="8.7109375" style="185" customWidth="1"/>
    <col min="1033" max="1033" width="10.140625" style="185" customWidth="1"/>
    <col min="1034" max="1034" width="10.42578125" style="185" customWidth="1"/>
    <col min="1035" max="1035" width="9.7109375" style="185" customWidth="1"/>
    <col min="1036" max="1036" width="10.28515625" style="185" customWidth="1"/>
    <col min="1037" max="1037" width="9.7109375" style="185" customWidth="1"/>
    <col min="1038" max="1280" width="9.140625" style="185"/>
    <col min="1281" max="1281" width="2.42578125" style="185" customWidth="1"/>
    <col min="1282" max="1282" width="24.42578125" style="185" customWidth="1"/>
    <col min="1283" max="1283" width="15.42578125" style="185" customWidth="1"/>
    <col min="1284" max="1284" width="18" style="185" customWidth="1"/>
    <col min="1285" max="1285" width="14.140625" style="185" customWidth="1"/>
    <col min="1286" max="1286" width="14.42578125" style="185" customWidth="1"/>
    <col min="1287" max="1288" width="8.7109375" style="185" customWidth="1"/>
    <col min="1289" max="1289" width="10.140625" style="185" customWidth="1"/>
    <col min="1290" max="1290" width="10.42578125" style="185" customWidth="1"/>
    <col min="1291" max="1291" width="9.7109375" style="185" customWidth="1"/>
    <col min="1292" max="1292" width="10.28515625" style="185" customWidth="1"/>
    <col min="1293" max="1293" width="9.7109375" style="185" customWidth="1"/>
    <col min="1294" max="1536" width="9.140625" style="185"/>
    <col min="1537" max="1537" width="2.42578125" style="185" customWidth="1"/>
    <col min="1538" max="1538" width="24.42578125" style="185" customWidth="1"/>
    <col min="1539" max="1539" width="15.42578125" style="185" customWidth="1"/>
    <col min="1540" max="1540" width="18" style="185" customWidth="1"/>
    <col min="1541" max="1541" width="14.140625" style="185" customWidth="1"/>
    <col min="1542" max="1542" width="14.42578125" style="185" customWidth="1"/>
    <col min="1543" max="1544" width="8.7109375" style="185" customWidth="1"/>
    <col min="1545" max="1545" width="10.140625" style="185" customWidth="1"/>
    <col min="1546" max="1546" width="10.42578125" style="185" customWidth="1"/>
    <col min="1547" max="1547" width="9.7109375" style="185" customWidth="1"/>
    <col min="1548" max="1548" width="10.28515625" style="185" customWidth="1"/>
    <col min="1549" max="1549" width="9.7109375" style="185" customWidth="1"/>
    <col min="1550" max="1792" width="9.140625" style="185"/>
    <col min="1793" max="1793" width="2.42578125" style="185" customWidth="1"/>
    <col min="1794" max="1794" width="24.42578125" style="185" customWidth="1"/>
    <col min="1795" max="1795" width="15.42578125" style="185" customWidth="1"/>
    <col min="1796" max="1796" width="18" style="185" customWidth="1"/>
    <col min="1797" max="1797" width="14.140625" style="185" customWidth="1"/>
    <col min="1798" max="1798" width="14.42578125" style="185" customWidth="1"/>
    <col min="1799" max="1800" width="8.7109375" style="185" customWidth="1"/>
    <col min="1801" max="1801" width="10.140625" style="185" customWidth="1"/>
    <col min="1802" max="1802" width="10.42578125" style="185" customWidth="1"/>
    <col min="1803" max="1803" width="9.7109375" style="185" customWidth="1"/>
    <col min="1804" max="1804" width="10.28515625" style="185" customWidth="1"/>
    <col min="1805" max="1805" width="9.7109375" style="185" customWidth="1"/>
    <col min="1806" max="2048" width="9.140625" style="185"/>
    <col min="2049" max="2049" width="2.42578125" style="185" customWidth="1"/>
    <col min="2050" max="2050" width="24.42578125" style="185" customWidth="1"/>
    <col min="2051" max="2051" width="15.42578125" style="185" customWidth="1"/>
    <col min="2052" max="2052" width="18" style="185" customWidth="1"/>
    <col min="2053" max="2053" width="14.140625" style="185" customWidth="1"/>
    <col min="2054" max="2054" width="14.42578125" style="185" customWidth="1"/>
    <col min="2055" max="2056" width="8.7109375" style="185" customWidth="1"/>
    <col min="2057" max="2057" width="10.140625" style="185" customWidth="1"/>
    <col min="2058" max="2058" width="10.42578125" style="185" customWidth="1"/>
    <col min="2059" max="2059" width="9.7109375" style="185" customWidth="1"/>
    <col min="2060" max="2060" width="10.28515625" style="185" customWidth="1"/>
    <col min="2061" max="2061" width="9.7109375" style="185" customWidth="1"/>
    <col min="2062" max="2304" width="9.140625" style="185"/>
    <col min="2305" max="2305" width="2.42578125" style="185" customWidth="1"/>
    <col min="2306" max="2306" width="24.42578125" style="185" customWidth="1"/>
    <col min="2307" max="2307" width="15.42578125" style="185" customWidth="1"/>
    <col min="2308" max="2308" width="18" style="185" customWidth="1"/>
    <col min="2309" max="2309" width="14.140625" style="185" customWidth="1"/>
    <col min="2310" max="2310" width="14.42578125" style="185" customWidth="1"/>
    <col min="2311" max="2312" width="8.7109375" style="185" customWidth="1"/>
    <col min="2313" max="2313" width="10.140625" style="185" customWidth="1"/>
    <col min="2314" max="2314" width="10.42578125" style="185" customWidth="1"/>
    <col min="2315" max="2315" width="9.7109375" style="185" customWidth="1"/>
    <col min="2316" max="2316" width="10.28515625" style="185" customWidth="1"/>
    <col min="2317" max="2317" width="9.7109375" style="185" customWidth="1"/>
    <col min="2318" max="2560" width="9.140625" style="185"/>
    <col min="2561" max="2561" width="2.42578125" style="185" customWidth="1"/>
    <col min="2562" max="2562" width="24.42578125" style="185" customWidth="1"/>
    <col min="2563" max="2563" width="15.42578125" style="185" customWidth="1"/>
    <col min="2564" max="2564" width="18" style="185" customWidth="1"/>
    <col min="2565" max="2565" width="14.140625" style="185" customWidth="1"/>
    <col min="2566" max="2566" width="14.42578125" style="185" customWidth="1"/>
    <col min="2567" max="2568" width="8.7109375" style="185" customWidth="1"/>
    <col min="2569" max="2569" width="10.140625" style="185" customWidth="1"/>
    <col min="2570" max="2570" width="10.42578125" style="185" customWidth="1"/>
    <col min="2571" max="2571" width="9.7109375" style="185" customWidth="1"/>
    <col min="2572" max="2572" width="10.28515625" style="185" customWidth="1"/>
    <col min="2573" max="2573" width="9.7109375" style="185" customWidth="1"/>
    <col min="2574" max="2816" width="9.140625" style="185"/>
    <col min="2817" max="2817" width="2.42578125" style="185" customWidth="1"/>
    <col min="2818" max="2818" width="24.42578125" style="185" customWidth="1"/>
    <col min="2819" max="2819" width="15.42578125" style="185" customWidth="1"/>
    <col min="2820" max="2820" width="18" style="185" customWidth="1"/>
    <col min="2821" max="2821" width="14.140625" style="185" customWidth="1"/>
    <col min="2822" max="2822" width="14.42578125" style="185" customWidth="1"/>
    <col min="2823" max="2824" width="8.7109375" style="185" customWidth="1"/>
    <col min="2825" max="2825" width="10.140625" style="185" customWidth="1"/>
    <col min="2826" max="2826" width="10.42578125" style="185" customWidth="1"/>
    <col min="2827" max="2827" width="9.7109375" style="185" customWidth="1"/>
    <col min="2828" max="2828" width="10.28515625" style="185" customWidth="1"/>
    <col min="2829" max="2829" width="9.7109375" style="185" customWidth="1"/>
    <col min="2830" max="3072" width="9.140625" style="185"/>
    <col min="3073" max="3073" width="2.42578125" style="185" customWidth="1"/>
    <col min="3074" max="3074" width="24.42578125" style="185" customWidth="1"/>
    <col min="3075" max="3075" width="15.42578125" style="185" customWidth="1"/>
    <col min="3076" max="3076" width="18" style="185" customWidth="1"/>
    <col min="3077" max="3077" width="14.140625" style="185" customWidth="1"/>
    <col min="3078" max="3078" width="14.42578125" style="185" customWidth="1"/>
    <col min="3079" max="3080" width="8.7109375" style="185" customWidth="1"/>
    <col min="3081" max="3081" width="10.140625" style="185" customWidth="1"/>
    <col min="3082" max="3082" width="10.42578125" style="185" customWidth="1"/>
    <col min="3083" max="3083" width="9.7109375" style="185" customWidth="1"/>
    <col min="3084" max="3084" width="10.28515625" style="185" customWidth="1"/>
    <col min="3085" max="3085" width="9.7109375" style="185" customWidth="1"/>
    <col min="3086" max="3328" width="9.140625" style="185"/>
    <col min="3329" max="3329" width="2.42578125" style="185" customWidth="1"/>
    <col min="3330" max="3330" width="24.42578125" style="185" customWidth="1"/>
    <col min="3331" max="3331" width="15.42578125" style="185" customWidth="1"/>
    <col min="3332" max="3332" width="18" style="185" customWidth="1"/>
    <col min="3333" max="3333" width="14.140625" style="185" customWidth="1"/>
    <col min="3334" max="3334" width="14.42578125" style="185" customWidth="1"/>
    <col min="3335" max="3336" width="8.7109375" style="185" customWidth="1"/>
    <col min="3337" max="3337" width="10.140625" style="185" customWidth="1"/>
    <col min="3338" max="3338" width="10.42578125" style="185" customWidth="1"/>
    <col min="3339" max="3339" width="9.7109375" style="185" customWidth="1"/>
    <col min="3340" max="3340" width="10.28515625" style="185" customWidth="1"/>
    <col min="3341" max="3341" width="9.7109375" style="185" customWidth="1"/>
    <col min="3342" max="3584" width="9.140625" style="185"/>
    <col min="3585" max="3585" width="2.42578125" style="185" customWidth="1"/>
    <col min="3586" max="3586" width="24.42578125" style="185" customWidth="1"/>
    <col min="3587" max="3587" width="15.42578125" style="185" customWidth="1"/>
    <col min="3588" max="3588" width="18" style="185" customWidth="1"/>
    <col min="3589" max="3589" width="14.140625" style="185" customWidth="1"/>
    <col min="3590" max="3590" width="14.42578125" style="185" customWidth="1"/>
    <col min="3591" max="3592" width="8.7109375" style="185" customWidth="1"/>
    <col min="3593" max="3593" width="10.140625" style="185" customWidth="1"/>
    <col min="3594" max="3594" width="10.42578125" style="185" customWidth="1"/>
    <col min="3595" max="3595" width="9.7109375" style="185" customWidth="1"/>
    <col min="3596" max="3596" width="10.28515625" style="185" customWidth="1"/>
    <col min="3597" max="3597" width="9.7109375" style="185" customWidth="1"/>
    <col min="3598" max="3840" width="9.140625" style="185"/>
    <col min="3841" max="3841" width="2.42578125" style="185" customWidth="1"/>
    <col min="3842" max="3842" width="24.42578125" style="185" customWidth="1"/>
    <col min="3843" max="3843" width="15.42578125" style="185" customWidth="1"/>
    <col min="3844" max="3844" width="18" style="185" customWidth="1"/>
    <col min="3845" max="3845" width="14.140625" style="185" customWidth="1"/>
    <col min="3846" max="3846" width="14.42578125" style="185" customWidth="1"/>
    <col min="3847" max="3848" width="8.7109375" style="185" customWidth="1"/>
    <col min="3849" max="3849" width="10.140625" style="185" customWidth="1"/>
    <col min="3850" max="3850" width="10.42578125" style="185" customWidth="1"/>
    <col min="3851" max="3851" width="9.7109375" style="185" customWidth="1"/>
    <col min="3852" max="3852" width="10.28515625" style="185" customWidth="1"/>
    <col min="3853" max="3853" width="9.7109375" style="185" customWidth="1"/>
    <col min="3854" max="4096" width="9.140625" style="185"/>
    <col min="4097" max="4097" width="2.42578125" style="185" customWidth="1"/>
    <col min="4098" max="4098" width="24.42578125" style="185" customWidth="1"/>
    <col min="4099" max="4099" width="15.42578125" style="185" customWidth="1"/>
    <col min="4100" max="4100" width="18" style="185" customWidth="1"/>
    <col min="4101" max="4101" width="14.140625" style="185" customWidth="1"/>
    <col min="4102" max="4102" width="14.42578125" style="185" customWidth="1"/>
    <col min="4103" max="4104" width="8.7109375" style="185" customWidth="1"/>
    <col min="4105" max="4105" width="10.140625" style="185" customWidth="1"/>
    <col min="4106" max="4106" width="10.42578125" style="185" customWidth="1"/>
    <col min="4107" max="4107" width="9.7109375" style="185" customWidth="1"/>
    <col min="4108" max="4108" width="10.28515625" style="185" customWidth="1"/>
    <col min="4109" max="4109" width="9.7109375" style="185" customWidth="1"/>
    <col min="4110" max="4352" width="9.140625" style="185"/>
    <col min="4353" max="4353" width="2.42578125" style="185" customWidth="1"/>
    <col min="4354" max="4354" width="24.42578125" style="185" customWidth="1"/>
    <col min="4355" max="4355" width="15.42578125" style="185" customWidth="1"/>
    <col min="4356" max="4356" width="18" style="185" customWidth="1"/>
    <col min="4357" max="4357" width="14.140625" style="185" customWidth="1"/>
    <col min="4358" max="4358" width="14.42578125" style="185" customWidth="1"/>
    <col min="4359" max="4360" width="8.7109375" style="185" customWidth="1"/>
    <col min="4361" max="4361" width="10.140625" style="185" customWidth="1"/>
    <col min="4362" max="4362" width="10.42578125" style="185" customWidth="1"/>
    <col min="4363" max="4363" width="9.7109375" style="185" customWidth="1"/>
    <col min="4364" max="4364" width="10.28515625" style="185" customWidth="1"/>
    <col min="4365" max="4365" width="9.7109375" style="185" customWidth="1"/>
    <col min="4366" max="4608" width="9.140625" style="185"/>
    <col min="4609" max="4609" width="2.42578125" style="185" customWidth="1"/>
    <col min="4610" max="4610" width="24.42578125" style="185" customWidth="1"/>
    <col min="4611" max="4611" width="15.42578125" style="185" customWidth="1"/>
    <col min="4612" max="4612" width="18" style="185" customWidth="1"/>
    <col min="4613" max="4613" width="14.140625" style="185" customWidth="1"/>
    <col min="4614" max="4614" width="14.42578125" style="185" customWidth="1"/>
    <col min="4615" max="4616" width="8.7109375" style="185" customWidth="1"/>
    <col min="4617" max="4617" width="10.140625" style="185" customWidth="1"/>
    <col min="4618" max="4618" width="10.42578125" style="185" customWidth="1"/>
    <col min="4619" max="4619" width="9.7109375" style="185" customWidth="1"/>
    <col min="4620" max="4620" width="10.28515625" style="185" customWidth="1"/>
    <col min="4621" max="4621" width="9.7109375" style="185" customWidth="1"/>
    <col min="4622" max="4864" width="9.140625" style="185"/>
    <col min="4865" max="4865" width="2.42578125" style="185" customWidth="1"/>
    <col min="4866" max="4866" width="24.42578125" style="185" customWidth="1"/>
    <col min="4867" max="4867" width="15.42578125" style="185" customWidth="1"/>
    <col min="4868" max="4868" width="18" style="185" customWidth="1"/>
    <col min="4869" max="4869" width="14.140625" style="185" customWidth="1"/>
    <col min="4870" max="4870" width="14.42578125" style="185" customWidth="1"/>
    <col min="4871" max="4872" width="8.7109375" style="185" customWidth="1"/>
    <col min="4873" max="4873" width="10.140625" style="185" customWidth="1"/>
    <col min="4874" max="4874" width="10.42578125" style="185" customWidth="1"/>
    <col min="4875" max="4875" width="9.7109375" style="185" customWidth="1"/>
    <col min="4876" max="4876" width="10.28515625" style="185" customWidth="1"/>
    <col min="4877" max="4877" width="9.7109375" style="185" customWidth="1"/>
    <col min="4878" max="5120" width="9.140625" style="185"/>
    <col min="5121" max="5121" width="2.42578125" style="185" customWidth="1"/>
    <col min="5122" max="5122" width="24.42578125" style="185" customWidth="1"/>
    <col min="5123" max="5123" width="15.42578125" style="185" customWidth="1"/>
    <col min="5124" max="5124" width="18" style="185" customWidth="1"/>
    <col min="5125" max="5125" width="14.140625" style="185" customWidth="1"/>
    <col min="5126" max="5126" width="14.42578125" style="185" customWidth="1"/>
    <col min="5127" max="5128" width="8.7109375" style="185" customWidth="1"/>
    <col min="5129" max="5129" width="10.140625" style="185" customWidth="1"/>
    <col min="5130" max="5130" width="10.42578125" style="185" customWidth="1"/>
    <col min="5131" max="5131" width="9.7109375" style="185" customWidth="1"/>
    <col min="5132" max="5132" width="10.28515625" style="185" customWidth="1"/>
    <col min="5133" max="5133" width="9.7109375" style="185" customWidth="1"/>
    <col min="5134" max="5376" width="9.140625" style="185"/>
    <col min="5377" max="5377" width="2.42578125" style="185" customWidth="1"/>
    <col min="5378" max="5378" width="24.42578125" style="185" customWidth="1"/>
    <col min="5379" max="5379" width="15.42578125" style="185" customWidth="1"/>
    <col min="5380" max="5380" width="18" style="185" customWidth="1"/>
    <col min="5381" max="5381" width="14.140625" style="185" customWidth="1"/>
    <col min="5382" max="5382" width="14.42578125" style="185" customWidth="1"/>
    <col min="5383" max="5384" width="8.7109375" style="185" customWidth="1"/>
    <col min="5385" max="5385" width="10.140625" style="185" customWidth="1"/>
    <col min="5386" max="5386" width="10.42578125" style="185" customWidth="1"/>
    <col min="5387" max="5387" width="9.7109375" style="185" customWidth="1"/>
    <col min="5388" max="5388" width="10.28515625" style="185" customWidth="1"/>
    <col min="5389" max="5389" width="9.7109375" style="185" customWidth="1"/>
    <col min="5390" max="5632" width="9.140625" style="185"/>
    <col min="5633" max="5633" width="2.42578125" style="185" customWidth="1"/>
    <col min="5634" max="5634" width="24.42578125" style="185" customWidth="1"/>
    <col min="5635" max="5635" width="15.42578125" style="185" customWidth="1"/>
    <col min="5636" max="5636" width="18" style="185" customWidth="1"/>
    <col min="5637" max="5637" width="14.140625" style="185" customWidth="1"/>
    <col min="5638" max="5638" width="14.42578125" style="185" customWidth="1"/>
    <col min="5639" max="5640" width="8.7109375" style="185" customWidth="1"/>
    <col min="5641" max="5641" width="10.140625" style="185" customWidth="1"/>
    <col min="5642" max="5642" width="10.42578125" style="185" customWidth="1"/>
    <col min="5643" max="5643" width="9.7109375" style="185" customWidth="1"/>
    <col min="5644" max="5644" width="10.28515625" style="185" customWidth="1"/>
    <col min="5645" max="5645" width="9.7109375" style="185" customWidth="1"/>
    <col min="5646" max="5888" width="9.140625" style="185"/>
    <col min="5889" max="5889" width="2.42578125" style="185" customWidth="1"/>
    <col min="5890" max="5890" width="24.42578125" style="185" customWidth="1"/>
    <col min="5891" max="5891" width="15.42578125" style="185" customWidth="1"/>
    <col min="5892" max="5892" width="18" style="185" customWidth="1"/>
    <col min="5893" max="5893" width="14.140625" style="185" customWidth="1"/>
    <col min="5894" max="5894" width="14.42578125" style="185" customWidth="1"/>
    <col min="5895" max="5896" width="8.7109375" style="185" customWidth="1"/>
    <col min="5897" max="5897" width="10.140625" style="185" customWidth="1"/>
    <col min="5898" max="5898" width="10.42578125" style="185" customWidth="1"/>
    <col min="5899" max="5899" width="9.7109375" style="185" customWidth="1"/>
    <col min="5900" max="5900" width="10.28515625" style="185" customWidth="1"/>
    <col min="5901" max="5901" width="9.7109375" style="185" customWidth="1"/>
    <col min="5902" max="6144" width="9.140625" style="185"/>
    <col min="6145" max="6145" width="2.42578125" style="185" customWidth="1"/>
    <col min="6146" max="6146" width="24.42578125" style="185" customWidth="1"/>
    <col min="6147" max="6147" width="15.42578125" style="185" customWidth="1"/>
    <col min="6148" max="6148" width="18" style="185" customWidth="1"/>
    <col min="6149" max="6149" width="14.140625" style="185" customWidth="1"/>
    <col min="6150" max="6150" width="14.42578125" style="185" customWidth="1"/>
    <col min="6151" max="6152" width="8.7109375" style="185" customWidth="1"/>
    <col min="6153" max="6153" width="10.140625" style="185" customWidth="1"/>
    <col min="6154" max="6154" width="10.42578125" style="185" customWidth="1"/>
    <col min="6155" max="6155" width="9.7109375" style="185" customWidth="1"/>
    <col min="6156" max="6156" width="10.28515625" style="185" customWidth="1"/>
    <col min="6157" max="6157" width="9.7109375" style="185" customWidth="1"/>
    <col min="6158" max="6400" width="9.140625" style="185"/>
    <col min="6401" max="6401" width="2.42578125" style="185" customWidth="1"/>
    <col min="6402" max="6402" width="24.42578125" style="185" customWidth="1"/>
    <col min="6403" max="6403" width="15.42578125" style="185" customWidth="1"/>
    <col min="6404" max="6404" width="18" style="185" customWidth="1"/>
    <col min="6405" max="6405" width="14.140625" style="185" customWidth="1"/>
    <col min="6406" max="6406" width="14.42578125" style="185" customWidth="1"/>
    <col min="6407" max="6408" width="8.7109375" style="185" customWidth="1"/>
    <col min="6409" max="6409" width="10.140625" style="185" customWidth="1"/>
    <col min="6410" max="6410" width="10.42578125" style="185" customWidth="1"/>
    <col min="6411" max="6411" width="9.7109375" style="185" customWidth="1"/>
    <col min="6412" max="6412" width="10.28515625" style="185" customWidth="1"/>
    <col min="6413" max="6413" width="9.7109375" style="185" customWidth="1"/>
    <col min="6414" max="6656" width="9.140625" style="185"/>
    <col min="6657" max="6657" width="2.42578125" style="185" customWidth="1"/>
    <col min="6658" max="6658" width="24.42578125" style="185" customWidth="1"/>
    <col min="6659" max="6659" width="15.42578125" style="185" customWidth="1"/>
    <col min="6660" max="6660" width="18" style="185" customWidth="1"/>
    <col min="6661" max="6661" width="14.140625" style="185" customWidth="1"/>
    <col min="6662" max="6662" width="14.42578125" style="185" customWidth="1"/>
    <col min="6663" max="6664" width="8.7109375" style="185" customWidth="1"/>
    <col min="6665" max="6665" width="10.140625" style="185" customWidth="1"/>
    <col min="6666" max="6666" width="10.42578125" style="185" customWidth="1"/>
    <col min="6667" max="6667" width="9.7109375" style="185" customWidth="1"/>
    <col min="6668" max="6668" width="10.28515625" style="185" customWidth="1"/>
    <col min="6669" max="6669" width="9.7109375" style="185" customWidth="1"/>
    <col min="6670" max="6912" width="9.140625" style="185"/>
    <col min="6913" max="6913" width="2.42578125" style="185" customWidth="1"/>
    <col min="6914" max="6914" width="24.42578125" style="185" customWidth="1"/>
    <col min="6915" max="6915" width="15.42578125" style="185" customWidth="1"/>
    <col min="6916" max="6916" width="18" style="185" customWidth="1"/>
    <col min="6917" max="6917" width="14.140625" style="185" customWidth="1"/>
    <col min="6918" max="6918" width="14.42578125" style="185" customWidth="1"/>
    <col min="6919" max="6920" width="8.7109375" style="185" customWidth="1"/>
    <col min="6921" max="6921" width="10.140625" style="185" customWidth="1"/>
    <col min="6922" max="6922" width="10.42578125" style="185" customWidth="1"/>
    <col min="6923" max="6923" width="9.7109375" style="185" customWidth="1"/>
    <col min="6924" max="6924" width="10.28515625" style="185" customWidth="1"/>
    <col min="6925" max="6925" width="9.7109375" style="185" customWidth="1"/>
    <col min="6926" max="7168" width="9.140625" style="185"/>
    <col min="7169" max="7169" width="2.42578125" style="185" customWidth="1"/>
    <col min="7170" max="7170" width="24.42578125" style="185" customWidth="1"/>
    <col min="7171" max="7171" width="15.42578125" style="185" customWidth="1"/>
    <col min="7172" max="7172" width="18" style="185" customWidth="1"/>
    <col min="7173" max="7173" width="14.140625" style="185" customWidth="1"/>
    <col min="7174" max="7174" width="14.42578125" style="185" customWidth="1"/>
    <col min="7175" max="7176" width="8.7109375" style="185" customWidth="1"/>
    <col min="7177" max="7177" width="10.140625" style="185" customWidth="1"/>
    <col min="7178" max="7178" width="10.42578125" style="185" customWidth="1"/>
    <col min="7179" max="7179" width="9.7109375" style="185" customWidth="1"/>
    <col min="7180" max="7180" width="10.28515625" style="185" customWidth="1"/>
    <col min="7181" max="7181" width="9.7109375" style="185" customWidth="1"/>
    <col min="7182" max="7424" width="9.140625" style="185"/>
    <col min="7425" max="7425" width="2.42578125" style="185" customWidth="1"/>
    <col min="7426" max="7426" width="24.42578125" style="185" customWidth="1"/>
    <col min="7427" max="7427" width="15.42578125" style="185" customWidth="1"/>
    <col min="7428" max="7428" width="18" style="185" customWidth="1"/>
    <col min="7429" max="7429" width="14.140625" style="185" customWidth="1"/>
    <col min="7430" max="7430" width="14.42578125" style="185" customWidth="1"/>
    <col min="7431" max="7432" width="8.7109375" style="185" customWidth="1"/>
    <col min="7433" max="7433" width="10.140625" style="185" customWidth="1"/>
    <col min="7434" max="7434" width="10.42578125" style="185" customWidth="1"/>
    <col min="7435" max="7435" width="9.7109375" style="185" customWidth="1"/>
    <col min="7436" max="7436" width="10.28515625" style="185" customWidth="1"/>
    <col min="7437" max="7437" width="9.7109375" style="185" customWidth="1"/>
    <col min="7438" max="7680" width="9.140625" style="185"/>
    <col min="7681" max="7681" width="2.42578125" style="185" customWidth="1"/>
    <col min="7682" max="7682" width="24.42578125" style="185" customWidth="1"/>
    <col min="7683" max="7683" width="15.42578125" style="185" customWidth="1"/>
    <col min="7684" max="7684" width="18" style="185" customWidth="1"/>
    <col min="7685" max="7685" width="14.140625" style="185" customWidth="1"/>
    <col min="7686" max="7686" width="14.42578125" style="185" customWidth="1"/>
    <col min="7687" max="7688" width="8.7109375" style="185" customWidth="1"/>
    <col min="7689" max="7689" width="10.140625" style="185" customWidth="1"/>
    <col min="7690" max="7690" width="10.42578125" style="185" customWidth="1"/>
    <col min="7691" max="7691" width="9.7109375" style="185" customWidth="1"/>
    <col min="7692" max="7692" width="10.28515625" style="185" customWidth="1"/>
    <col min="7693" max="7693" width="9.7109375" style="185" customWidth="1"/>
    <col min="7694" max="7936" width="9.140625" style="185"/>
    <col min="7937" max="7937" width="2.42578125" style="185" customWidth="1"/>
    <col min="7938" max="7938" width="24.42578125" style="185" customWidth="1"/>
    <col min="7939" max="7939" width="15.42578125" style="185" customWidth="1"/>
    <col min="7940" max="7940" width="18" style="185" customWidth="1"/>
    <col min="7941" max="7941" width="14.140625" style="185" customWidth="1"/>
    <col min="7942" max="7942" width="14.42578125" style="185" customWidth="1"/>
    <col min="7943" max="7944" width="8.7109375" style="185" customWidth="1"/>
    <col min="7945" max="7945" width="10.140625" style="185" customWidth="1"/>
    <col min="7946" max="7946" width="10.42578125" style="185" customWidth="1"/>
    <col min="7947" max="7947" width="9.7109375" style="185" customWidth="1"/>
    <col min="7948" max="7948" width="10.28515625" style="185" customWidth="1"/>
    <col min="7949" max="7949" width="9.7109375" style="185" customWidth="1"/>
    <col min="7950" max="8192" width="9.140625" style="185"/>
    <col min="8193" max="8193" width="2.42578125" style="185" customWidth="1"/>
    <col min="8194" max="8194" width="24.42578125" style="185" customWidth="1"/>
    <col min="8195" max="8195" width="15.42578125" style="185" customWidth="1"/>
    <col min="8196" max="8196" width="18" style="185" customWidth="1"/>
    <col min="8197" max="8197" width="14.140625" style="185" customWidth="1"/>
    <col min="8198" max="8198" width="14.42578125" style="185" customWidth="1"/>
    <col min="8199" max="8200" width="8.7109375" style="185" customWidth="1"/>
    <col min="8201" max="8201" width="10.140625" style="185" customWidth="1"/>
    <col min="8202" max="8202" width="10.42578125" style="185" customWidth="1"/>
    <col min="8203" max="8203" width="9.7109375" style="185" customWidth="1"/>
    <col min="8204" max="8204" width="10.28515625" style="185" customWidth="1"/>
    <col min="8205" max="8205" width="9.7109375" style="185" customWidth="1"/>
    <col min="8206" max="8448" width="9.140625" style="185"/>
    <col min="8449" max="8449" width="2.42578125" style="185" customWidth="1"/>
    <col min="8450" max="8450" width="24.42578125" style="185" customWidth="1"/>
    <col min="8451" max="8451" width="15.42578125" style="185" customWidth="1"/>
    <col min="8452" max="8452" width="18" style="185" customWidth="1"/>
    <col min="8453" max="8453" width="14.140625" style="185" customWidth="1"/>
    <col min="8454" max="8454" width="14.42578125" style="185" customWidth="1"/>
    <col min="8455" max="8456" width="8.7109375" style="185" customWidth="1"/>
    <col min="8457" max="8457" width="10.140625" style="185" customWidth="1"/>
    <col min="8458" max="8458" width="10.42578125" style="185" customWidth="1"/>
    <col min="8459" max="8459" width="9.7109375" style="185" customWidth="1"/>
    <col min="8460" max="8460" width="10.28515625" style="185" customWidth="1"/>
    <col min="8461" max="8461" width="9.7109375" style="185" customWidth="1"/>
    <col min="8462" max="8704" width="9.140625" style="185"/>
    <col min="8705" max="8705" width="2.42578125" style="185" customWidth="1"/>
    <col min="8706" max="8706" width="24.42578125" style="185" customWidth="1"/>
    <col min="8707" max="8707" width="15.42578125" style="185" customWidth="1"/>
    <col min="8708" max="8708" width="18" style="185" customWidth="1"/>
    <col min="8709" max="8709" width="14.140625" style="185" customWidth="1"/>
    <col min="8710" max="8710" width="14.42578125" style="185" customWidth="1"/>
    <col min="8711" max="8712" width="8.7109375" style="185" customWidth="1"/>
    <col min="8713" max="8713" width="10.140625" style="185" customWidth="1"/>
    <col min="8714" max="8714" width="10.42578125" style="185" customWidth="1"/>
    <col min="8715" max="8715" width="9.7109375" style="185" customWidth="1"/>
    <col min="8716" max="8716" width="10.28515625" style="185" customWidth="1"/>
    <col min="8717" max="8717" width="9.7109375" style="185" customWidth="1"/>
    <col min="8718" max="8960" width="9.140625" style="185"/>
    <col min="8961" max="8961" width="2.42578125" style="185" customWidth="1"/>
    <col min="8962" max="8962" width="24.42578125" style="185" customWidth="1"/>
    <col min="8963" max="8963" width="15.42578125" style="185" customWidth="1"/>
    <col min="8964" max="8964" width="18" style="185" customWidth="1"/>
    <col min="8965" max="8965" width="14.140625" style="185" customWidth="1"/>
    <col min="8966" max="8966" width="14.42578125" style="185" customWidth="1"/>
    <col min="8967" max="8968" width="8.7109375" style="185" customWidth="1"/>
    <col min="8969" max="8969" width="10.140625" style="185" customWidth="1"/>
    <col min="8970" max="8970" width="10.42578125" style="185" customWidth="1"/>
    <col min="8971" max="8971" width="9.7109375" style="185" customWidth="1"/>
    <col min="8972" max="8972" width="10.28515625" style="185" customWidth="1"/>
    <col min="8973" max="8973" width="9.7109375" style="185" customWidth="1"/>
    <col min="8974" max="9216" width="9.140625" style="185"/>
    <col min="9217" max="9217" width="2.42578125" style="185" customWidth="1"/>
    <col min="9218" max="9218" width="24.42578125" style="185" customWidth="1"/>
    <col min="9219" max="9219" width="15.42578125" style="185" customWidth="1"/>
    <col min="9220" max="9220" width="18" style="185" customWidth="1"/>
    <col min="9221" max="9221" width="14.140625" style="185" customWidth="1"/>
    <col min="9222" max="9222" width="14.42578125" style="185" customWidth="1"/>
    <col min="9223" max="9224" width="8.7109375" style="185" customWidth="1"/>
    <col min="9225" max="9225" width="10.140625" style="185" customWidth="1"/>
    <col min="9226" max="9226" width="10.42578125" style="185" customWidth="1"/>
    <col min="9227" max="9227" width="9.7109375" style="185" customWidth="1"/>
    <col min="9228" max="9228" width="10.28515625" style="185" customWidth="1"/>
    <col min="9229" max="9229" width="9.7109375" style="185" customWidth="1"/>
    <col min="9230" max="9472" width="9.140625" style="185"/>
    <col min="9473" max="9473" width="2.42578125" style="185" customWidth="1"/>
    <col min="9474" max="9474" width="24.42578125" style="185" customWidth="1"/>
    <col min="9475" max="9475" width="15.42578125" style="185" customWidth="1"/>
    <col min="9476" max="9476" width="18" style="185" customWidth="1"/>
    <col min="9477" max="9477" width="14.140625" style="185" customWidth="1"/>
    <col min="9478" max="9478" width="14.42578125" style="185" customWidth="1"/>
    <col min="9479" max="9480" width="8.7109375" style="185" customWidth="1"/>
    <col min="9481" max="9481" width="10.140625" style="185" customWidth="1"/>
    <col min="9482" max="9482" width="10.42578125" style="185" customWidth="1"/>
    <col min="9483" max="9483" width="9.7109375" style="185" customWidth="1"/>
    <col min="9484" max="9484" width="10.28515625" style="185" customWidth="1"/>
    <col min="9485" max="9485" width="9.7109375" style="185" customWidth="1"/>
    <col min="9486" max="9728" width="9.140625" style="185"/>
    <col min="9729" max="9729" width="2.42578125" style="185" customWidth="1"/>
    <col min="9730" max="9730" width="24.42578125" style="185" customWidth="1"/>
    <col min="9731" max="9731" width="15.42578125" style="185" customWidth="1"/>
    <col min="9732" max="9732" width="18" style="185" customWidth="1"/>
    <col min="9733" max="9733" width="14.140625" style="185" customWidth="1"/>
    <col min="9734" max="9734" width="14.42578125" style="185" customWidth="1"/>
    <col min="9735" max="9736" width="8.7109375" style="185" customWidth="1"/>
    <col min="9737" max="9737" width="10.140625" style="185" customWidth="1"/>
    <col min="9738" max="9738" width="10.42578125" style="185" customWidth="1"/>
    <col min="9739" max="9739" width="9.7109375" style="185" customWidth="1"/>
    <col min="9740" max="9740" width="10.28515625" style="185" customWidth="1"/>
    <col min="9741" max="9741" width="9.7109375" style="185" customWidth="1"/>
    <col min="9742" max="9984" width="9.140625" style="185"/>
    <col min="9985" max="9985" width="2.42578125" style="185" customWidth="1"/>
    <col min="9986" max="9986" width="24.42578125" style="185" customWidth="1"/>
    <col min="9987" max="9987" width="15.42578125" style="185" customWidth="1"/>
    <col min="9988" max="9988" width="18" style="185" customWidth="1"/>
    <col min="9989" max="9989" width="14.140625" style="185" customWidth="1"/>
    <col min="9990" max="9990" width="14.42578125" style="185" customWidth="1"/>
    <col min="9991" max="9992" width="8.7109375" style="185" customWidth="1"/>
    <col min="9993" max="9993" width="10.140625" style="185" customWidth="1"/>
    <col min="9994" max="9994" width="10.42578125" style="185" customWidth="1"/>
    <col min="9995" max="9995" width="9.7109375" style="185" customWidth="1"/>
    <col min="9996" max="9996" width="10.28515625" style="185" customWidth="1"/>
    <col min="9997" max="9997" width="9.7109375" style="185" customWidth="1"/>
    <col min="9998" max="10240" width="9.140625" style="185"/>
    <col min="10241" max="10241" width="2.42578125" style="185" customWidth="1"/>
    <col min="10242" max="10242" width="24.42578125" style="185" customWidth="1"/>
    <col min="10243" max="10243" width="15.42578125" style="185" customWidth="1"/>
    <col min="10244" max="10244" width="18" style="185" customWidth="1"/>
    <col min="10245" max="10245" width="14.140625" style="185" customWidth="1"/>
    <col min="10246" max="10246" width="14.42578125" style="185" customWidth="1"/>
    <col min="10247" max="10248" width="8.7109375" style="185" customWidth="1"/>
    <col min="10249" max="10249" width="10.140625" style="185" customWidth="1"/>
    <col min="10250" max="10250" width="10.42578125" style="185" customWidth="1"/>
    <col min="10251" max="10251" width="9.7109375" style="185" customWidth="1"/>
    <col min="10252" max="10252" width="10.28515625" style="185" customWidth="1"/>
    <col min="10253" max="10253" width="9.7109375" style="185" customWidth="1"/>
    <col min="10254" max="10496" width="9.140625" style="185"/>
    <col min="10497" max="10497" width="2.42578125" style="185" customWidth="1"/>
    <col min="10498" max="10498" width="24.42578125" style="185" customWidth="1"/>
    <col min="10499" max="10499" width="15.42578125" style="185" customWidth="1"/>
    <col min="10500" max="10500" width="18" style="185" customWidth="1"/>
    <col min="10501" max="10501" width="14.140625" style="185" customWidth="1"/>
    <col min="10502" max="10502" width="14.42578125" style="185" customWidth="1"/>
    <col min="10503" max="10504" width="8.7109375" style="185" customWidth="1"/>
    <col min="10505" max="10505" width="10.140625" style="185" customWidth="1"/>
    <col min="10506" max="10506" width="10.42578125" style="185" customWidth="1"/>
    <col min="10507" max="10507" width="9.7109375" style="185" customWidth="1"/>
    <col min="10508" max="10508" width="10.28515625" style="185" customWidth="1"/>
    <col min="10509" max="10509" width="9.7109375" style="185" customWidth="1"/>
    <col min="10510" max="10752" width="9.140625" style="185"/>
    <col min="10753" max="10753" width="2.42578125" style="185" customWidth="1"/>
    <col min="10754" max="10754" width="24.42578125" style="185" customWidth="1"/>
    <col min="10755" max="10755" width="15.42578125" style="185" customWidth="1"/>
    <col min="10756" max="10756" width="18" style="185" customWidth="1"/>
    <col min="10757" max="10757" width="14.140625" style="185" customWidth="1"/>
    <col min="10758" max="10758" width="14.42578125" style="185" customWidth="1"/>
    <col min="10759" max="10760" width="8.7109375" style="185" customWidth="1"/>
    <col min="10761" max="10761" width="10.140625" style="185" customWidth="1"/>
    <col min="10762" max="10762" width="10.42578125" style="185" customWidth="1"/>
    <col min="10763" max="10763" width="9.7109375" style="185" customWidth="1"/>
    <col min="10764" max="10764" width="10.28515625" style="185" customWidth="1"/>
    <col min="10765" max="10765" width="9.7109375" style="185" customWidth="1"/>
    <col min="10766" max="11008" width="9.140625" style="185"/>
    <col min="11009" max="11009" width="2.42578125" style="185" customWidth="1"/>
    <col min="11010" max="11010" width="24.42578125" style="185" customWidth="1"/>
    <col min="11011" max="11011" width="15.42578125" style="185" customWidth="1"/>
    <col min="11012" max="11012" width="18" style="185" customWidth="1"/>
    <col min="11013" max="11013" width="14.140625" style="185" customWidth="1"/>
    <col min="11014" max="11014" width="14.42578125" style="185" customWidth="1"/>
    <col min="11015" max="11016" width="8.7109375" style="185" customWidth="1"/>
    <col min="11017" max="11017" width="10.140625" style="185" customWidth="1"/>
    <col min="11018" max="11018" width="10.42578125" style="185" customWidth="1"/>
    <col min="11019" max="11019" width="9.7109375" style="185" customWidth="1"/>
    <col min="11020" max="11020" width="10.28515625" style="185" customWidth="1"/>
    <col min="11021" max="11021" width="9.7109375" style="185" customWidth="1"/>
    <col min="11022" max="11264" width="9.140625" style="185"/>
    <col min="11265" max="11265" width="2.42578125" style="185" customWidth="1"/>
    <col min="11266" max="11266" width="24.42578125" style="185" customWidth="1"/>
    <col min="11267" max="11267" width="15.42578125" style="185" customWidth="1"/>
    <col min="11268" max="11268" width="18" style="185" customWidth="1"/>
    <col min="11269" max="11269" width="14.140625" style="185" customWidth="1"/>
    <col min="11270" max="11270" width="14.42578125" style="185" customWidth="1"/>
    <col min="11271" max="11272" width="8.7109375" style="185" customWidth="1"/>
    <col min="11273" max="11273" width="10.140625" style="185" customWidth="1"/>
    <col min="11274" max="11274" width="10.42578125" style="185" customWidth="1"/>
    <col min="11275" max="11275" width="9.7109375" style="185" customWidth="1"/>
    <col min="11276" max="11276" width="10.28515625" style="185" customWidth="1"/>
    <col min="11277" max="11277" width="9.7109375" style="185" customWidth="1"/>
    <col min="11278" max="11520" width="9.140625" style="185"/>
    <col min="11521" max="11521" width="2.42578125" style="185" customWidth="1"/>
    <col min="11522" max="11522" width="24.42578125" style="185" customWidth="1"/>
    <col min="11523" max="11523" width="15.42578125" style="185" customWidth="1"/>
    <col min="11524" max="11524" width="18" style="185" customWidth="1"/>
    <col min="11525" max="11525" width="14.140625" style="185" customWidth="1"/>
    <col min="11526" max="11526" width="14.42578125" style="185" customWidth="1"/>
    <col min="11527" max="11528" width="8.7109375" style="185" customWidth="1"/>
    <col min="11529" max="11529" width="10.140625" style="185" customWidth="1"/>
    <col min="11530" max="11530" width="10.42578125" style="185" customWidth="1"/>
    <col min="11531" max="11531" width="9.7109375" style="185" customWidth="1"/>
    <col min="11532" max="11532" width="10.28515625" style="185" customWidth="1"/>
    <col min="11533" max="11533" width="9.7109375" style="185" customWidth="1"/>
    <col min="11534" max="11776" width="9.140625" style="185"/>
    <col min="11777" max="11777" width="2.42578125" style="185" customWidth="1"/>
    <col min="11778" max="11778" width="24.42578125" style="185" customWidth="1"/>
    <col min="11779" max="11779" width="15.42578125" style="185" customWidth="1"/>
    <col min="11780" max="11780" width="18" style="185" customWidth="1"/>
    <col min="11781" max="11781" width="14.140625" style="185" customWidth="1"/>
    <col min="11782" max="11782" width="14.42578125" style="185" customWidth="1"/>
    <col min="11783" max="11784" width="8.7109375" style="185" customWidth="1"/>
    <col min="11785" max="11785" width="10.140625" style="185" customWidth="1"/>
    <col min="11786" max="11786" width="10.42578125" style="185" customWidth="1"/>
    <col min="11787" max="11787" width="9.7109375" style="185" customWidth="1"/>
    <col min="11788" max="11788" width="10.28515625" style="185" customWidth="1"/>
    <col min="11789" max="11789" width="9.7109375" style="185" customWidth="1"/>
    <col min="11790" max="12032" width="9.140625" style="185"/>
    <col min="12033" max="12033" width="2.42578125" style="185" customWidth="1"/>
    <col min="12034" max="12034" width="24.42578125" style="185" customWidth="1"/>
    <col min="12035" max="12035" width="15.42578125" style="185" customWidth="1"/>
    <col min="12036" max="12036" width="18" style="185" customWidth="1"/>
    <col min="12037" max="12037" width="14.140625" style="185" customWidth="1"/>
    <col min="12038" max="12038" width="14.42578125" style="185" customWidth="1"/>
    <col min="12039" max="12040" width="8.7109375" style="185" customWidth="1"/>
    <col min="12041" max="12041" width="10.140625" style="185" customWidth="1"/>
    <col min="12042" max="12042" width="10.42578125" style="185" customWidth="1"/>
    <col min="12043" max="12043" width="9.7109375" style="185" customWidth="1"/>
    <col min="12044" max="12044" width="10.28515625" style="185" customWidth="1"/>
    <col min="12045" max="12045" width="9.7109375" style="185" customWidth="1"/>
    <col min="12046" max="12288" width="9.140625" style="185"/>
    <col min="12289" max="12289" width="2.42578125" style="185" customWidth="1"/>
    <col min="12290" max="12290" width="24.42578125" style="185" customWidth="1"/>
    <col min="12291" max="12291" width="15.42578125" style="185" customWidth="1"/>
    <col min="12292" max="12292" width="18" style="185" customWidth="1"/>
    <col min="12293" max="12293" width="14.140625" style="185" customWidth="1"/>
    <col min="12294" max="12294" width="14.42578125" style="185" customWidth="1"/>
    <col min="12295" max="12296" width="8.7109375" style="185" customWidth="1"/>
    <col min="12297" max="12297" width="10.140625" style="185" customWidth="1"/>
    <col min="12298" max="12298" width="10.42578125" style="185" customWidth="1"/>
    <col min="12299" max="12299" width="9.7109375" style="185" customWidth="1"/>
    <col min="12300" max="12300" width="10.28515625" style="185" customWidth="1"/>
    <col min="12301" max="12301" width="9.7109375" style="185" customWidth="1"/>
    <col min="12302" max="12544" width="9.140625" style="185"/>
    <col min="12545" max="12545" width="2.42578125" style="185" customWidth="1"/>
    <col min="12546" max="12546" width="24.42578125" style="185" customWidth="1"/>
    <col min="12547" max="12547" width="15.42578125" style="185" customWidth="1"/>
    <col min="12548" max="12548" width="18" style="185" customWidth="1"/>
    <col min="12549" max="12549" width="14.140625" style="185" customWidth="1"/>
    <col min="12550" max="12550" width="14.42578125" style="185" customWidth="1"/>
    <col min="12551" max="12552" width="8.7109375" style="185" customWidth="1"/>
    <col min="12553" max="12553" width="10.140625" style="185" customWidth="1"/>
    <col min="12554" max="12554" width="10.42578125" style="185" customWidth="1"/>
    <col min="12555" max="12555" width="9.7109375" style="185" customWidth="1"/>
    <col min="12556" max="12556" width="10.28515625" style="185" customWidth="1"/>
    <col min="12557" max="12557" width="9.7109375" style="185" customWidth="1"/>
    <col min="12558" max="12800" width="9.140625" style="185"/>
    <col min="12801" max="12801" width="2.42578125" style="185" customWidth="1"/>
    <col min="12802" max="12802" width="24.42578125" style="185" customWidth="1"/>
    <col min="12803" max="12803" width="15.42578125" style="185" customWidth="1"/>
    <col min="12804" max="12804" width="18" style="185" customWidth="1"/>
    <col min="12805" max="12805" width="14.140625" style="185" customWidth="1"/>
    <col min="12806" max="12806" width="14.42578125" style="185" customWidth="1"/>
    <col min="12807" max="12808" width="8.7109375" style="185" customWidth="1"/>
    <col min="12809" max="12809" width="10.140625" style="185" customWidth="1"/>
    <col min="12810" max="12810" width="10.42578125" style="185" customWidth="1"/>
    <col min="12811" max="12811" width="9.7109375" style="185" customWidth="1"/>
    <col min="12812" max="12812" width="10.28515625" style="185" customWidth="1"/>
    <col min="12813" max="12813" width="9.7109375" style="185" customWidth="1"/>
    <col min="12814" max="13056" width="9.140625" style="185"/>
    <col min="13057" max="13057" width="2.42578125" style="185" customWidth="1"/>
    <col min="13058" max="13058" width="24.42578125" style="185" customWidth="1"/>
    <col min="13059" max="13059" width="15.42578125" style="185" customWidth="1"/>
    <col min="13060" max="13060" width="18" style="185" customWidth="1"/>
    <col min="13061" max="13061" width="14.140625" style="185" customWidth="1"/>
    <col min="13062" max="13062" width="14.42578125" style="185" customWidth="1"/>
    <col min="13063" max="13064" width="8.7109375" style="185" customWidth="1"/>
    <col min="13065" max="13065" width="10.140625" style="185" customWidth="1"/>
    <col min="13066" max="13066" width="10.42578125" style="185" customWidth="1"/>
    <col min="13067" max="13067" width="9.7109375" style="185" customWidth="1"/>
    <col min="13068" max="13068" width="10.28515625" style="185" customWidth="1"/>
    <col min="13069" max="13069" width="9.7109375" style="185" customWidth="1"/>
    <col min="13070" max="13312" width="9.140625" style="185"/>
    <col min="13313" max="13313" width="2.42578125" style="185" customWidth="1"/>
    <col min="13314" max="13314" width="24.42578125" style="185" customWidth="1"/>
    <col min="13315" max="13315" width="15.42578125" style="185" customWidth="1"/>
    <col min="13316" max="13316" width="18" style="185" customWidth="1"/>
    <col min="13317" max="13317" width="14.140625" style="185" customWidth="1"/>
    <col min="13318" max="13318" width="14.42578125" style="185" customWidth="1"/>
    <col min="13319" max="13320" width="8.7109375" style="185" customWidth="1"/>
    <col min="13321" max="13321" width="10.140625" style="185" customWidth="1"/>
    <col min="13322" max="13322" width="10.42578125" style="185" customWidth="1"/>
    <col min="13323" max="13323" width="9.7109375" style="185" customWidth="1"/>
    <col min="13324" max="13324" width="10.28515625" style="185" customWidth="1"/>
    <col min="13325" max="13325" width="9.7109375" style="185" customWidth="1"/>
    <col min="13326" max="13568" width="9.140625" style="185"/>
    <col min="13569" max="13569" width="2.42578125" style="185" customWidth="1"/>
    <col min="13570" max="13570" width="24.42578125" style="185" customWidth="1"/>
    <col min="13571" max="13571" width="15.42578125" style="185" customWidth="1"/>
    <col min="13572" max="13572" width="18" style="185" customWidth="1"/>
    <col min="13573" max="13573" width="14.140625" style="185" customWidth="1"/>
    <col min="13574" max="13574" width="14.42578125" style="185" customWidth="1"/>
    <col min="13575" max="13576" width="8.7109375" style="185" customWidth="1"/>
    <col min="13577" max="13577" width="10.140625" style="185" customWidth="1"/>
    <col min="13578" max="13578" width="10.42578125" style="185" customWidth="1"/>
    <col min="13579" max="13579" width="9.7109375" style="185" customWidth="1"/>
    <col min="13580" max="13580" width="10.28515625" style="185" customWidth="1"/>
    <col min="13581" max="13581" width="9.7109375" style="185" customWidth="1"/>
    <col min="13582" max="13824" width="9.140625" style="185"/>
    <col min="13825" max="13825" width="2.42578125" style="185" customWidth="1"/>
    <col min="13826" max="13826" width="24.42578125" style="185" customWidth="1"/>
    <col min="13827" max="13827" width="15.42578125" style="185" customWidth="1"/>
    <col min="13828" max="13828" width="18" style="185" customWidth="1"/>
    <col min="13829" max="13829" width="14.140625" style="185" customWidth="1"/>
    <col min="13830" max="13830" width="14.42578125" style="185" customWidth="1"/>
    <col min="13831" max="13832" width="8.7109375" style="185" customWidth="1"/>
    <col min="13833" max="13833" width="10.140625" style="185" customWidth="1"/>
    <col min="13834" max="13834" width="10.42578125" style="185" customWidth="1"/>
    <col min="13835" max="13835" width="9.7109375" style="185" customWidth="1"/>
    <col min="13836" max="13836" width="10.28515625" style="185" customWidth="1"/>
    <col min="13837" max="13837" width="9.7109375" style="185" customWidth="1"/>
    <col min="13838" max="14080" width="9.140625" style="185"/>
    <col min="14081" max="14081" width="2.42578125" style="185" customWidth="1"/>
    <col min="14082" max="14082" width="24.42578125" style="185" customWidth="1"/>
    <col min="14083" max="14083" width="15.42578125" style="185" customWidth="1"/>
    <col min="14084" max="14084" width="18" style="185" customWidth="1"/>
    <col min="14085" max="14085" width="14.140625" style="185" customWidth="1"/>
    <col min="14086" max="14086" width="14.42578125" style="185" customWidth="1"/>
    <col min="14087" max="14088" width="8.7109375" style="185" customWidth="1"/>
    <col min="14089" max="14089" width="10.140625" style="185" customWidth="1"/>
    <col min="14090" max="14090" width="10.42578125" style="185" customWidth="1"/>
    <col min="14091" max="14091" width="9.7109375" style="185" customWidth="1"/>
    <col min="14092" max="14092" width="10.28515625" style="185" customWidth="1"/>
    <col min="14093" max="14093" width="9.7109375" style="185" customWidth="1"/>
    <col min="14094" max="14336" width="9.140625" style="185"/>
    <col min="14337" max="14337" width="2.42578125" style="185" customWidth="1"/>
    <col min="14338" max="14338" width="24.42578125" style="185" customWidth="1"/>
    <col min="14339" max="14339" width="15.42578125" style="185" customWidth="1"/>
    <col min="14340" max="14340" width="18" style="185" customWidth="1"/>
    <col min="14341" max="14341" width="14.140625" style="185" customWidth="1"/>
    <col min="14342" max="14342" width="14.42578125" style="185" customWidth="1"/>
    <col min="14343" max="14344" width="8.7109375" style="185" customWidth="1"/>
    <col min="14345" max="14345" width="10.140625" style="185" customWidth="1"/>
    <col min="14346" max="14346" width="10.42578125" style="185" customWidth="1"/>
    <col min="14347" max="14347" width="9.7109375" style="185" customWidth="1"/>
    <col min="14348" max="14348" width="10.28515625" style="185" customWidth="1"/>
    <col min="14349" max="14349" width="9.7109375" style="185" customWidth="1"/>
    <col min="14350" max="14592" width="9.140625" style="185"/>
    <col min="14593" max="14593" width="2.42578125" style="185" customWidth="1"/>
    <col min="14594" max="14594" width="24.42578125" style="185" customWidth="1"/>
    <col min="14595" max="14595" width="15.42578125" style="185" customWidth="1"/>
    <col min="14596" max="14596" width="18" style="185" customWidth="1"/>
    <col min="14597" max="14597" width="14.140625" style="185" customWidth="1"/>
    <col min="14598" max="14598" width="14.42578125" style="185" customWidth="1"/>
    <col min="14599" max="14600" width="8.7109375" style="185" customWidth="1"/>
    <col min="14601" max="14601" width="10.140625" style="185" customWidth="1"/>
    <col min="14602" max="14602" width="10.42578125" style="185" customWidth="1"/>
    <col min="14603" max="14603" width="9.7109375" style="185" customWidth="1"/>
    <col min="14604" max="14604" width="10.28515625" style="185" customWidth="1"/>
    <col min="14605" max="14605" width="9.7109375" style="185" customWidth="1"/>
    <col min="14606" max="14848" width="9.140625" style="185"/>
    <col min="14849" max="14849" width="2.42578125" style="185" customWidth="1"/>
    <col min="14850" max="14850" width="24.42578125" style="185" customWidth="1"/>
    <col min="14851" max="14851" width="15.42578125" style="185" customWidth="1"/>
    <col min="14852" max="14852" width="18" style="185" customWidth="1"/>
    <col min="14853" max="14853" width="14.140625" style="185" customWidth="1"/>
    <col min="14854" max="14854" width="14.42578125" style="185" customWidth="1"/>
    <col min="14855" max="14856" width="8.7109375" style="185" customWidth="1"/>
    <col min="14857" max="14857" width="10.140625" style="185" customWidth="1"/>
    <col min="14858" max="14858" width="10.42578125" style="185" customWidth="1"/>
    <col min="14859" max="14859" width="9.7109375" style="185" customWidth="1"/>
    <col min="14860" max="14860" width="10.28515625" style="185" customWidth="1"/>
    <col min="14861" max="14861" width="9.7109375" style="185" customWidth="1"/>
    <col min="14862" max="15104" width="9.140625" style="185"/>
    <col min="15105" max="15105" width="2.42578125" style="185" customWidth="1"/>
    <col min="15106" max="15106" width="24.42578125" style="185" customWidth="1"/>
    <col min="15107" max="15107" width="15.42578125" style="185" customWidth="1"/>
    <col min="15108" max="15108" width="18" style="185" customWidth="1"/>
    <col min="15109" max="15109" width="14.140625" style="185" customWidth="1"/>
    <col min="15110" max="15110" width="14.42578125" style="185" customWidth="1"/>
    <col min="15111" max="15112" width="8.7109375" style="185" customWidth="1"/>
    <col min="15113" max="15113" width="10.140625" style="185" customWidth="1"/>
    <col min="15114" max="15114" width="10.42578125" style="185" customWidth="1"/>
    <col min="15115" max="15115" width="9.7109375" style="185" customWidth="1"/>
    <col min="15116" max="15116" width="10.28515625" style="185" customWidth="1"/>
    <col min="15117" max="15117" width="9.7109375" style="185" customWidth="1"/>
    <col min="15118" max="15360" width="9.140625" style="185"/>
    <col min="15361" max="15361" width="2.42578125" style="185" customWidth="1"/>
    <col min="15362" max="15362" width="24.42578125" style="185" customWidth="1"/>
    <col min="15363" max="15363" width="15.42578125" style="185" customWidth="1"/>
    <col min="15364" max="15364" width="18" style="185" customWidth="1"/>
    <col min="15365" max="15365" width="14.140625" style="185" customWidth="1"/>
    <col min="15366" max="15366" width="14.42578125" style="185" customWidth="1"/>
    <col min="15367" max="15368" width="8.7109375" style="185" customWidth="1"/>
    <col min="15369" max="15369" width="10.140625" style="185" customWidth="1"/>
    <col min="15370" max="15370" width="10.42578125" style="185" customWidth="1"/>
    <col min="15371" max="15371" width="9.7109375" style="185" customWidth="1"/>
    <col min="15372" max="15372" width="10.28515625" style="185" customWidth="1"/>
    <col min="15373" max="15373" width="9.7109375" style="185" customWidth="1"/>
    <col min="15374" max="15616" width="9.140625" style="185"/>
    <col min="15617" max="15617" width="2.42578125" style="185" customWidth="1"/>
    <col min="15618" max="15618" width="24.42578125" style="185" customWidth="1"/>
    <col min="15619" max="15619" width="15.42578125" style="185" customWidth="1"/>
    <col min="15620" max="15620" width="18" style="185" customWidth="1"/>
    <col min="15621" max="15621" width="14.140625" style="185" customWidth="1"/>
    <col min="15622" max="15622" width="14.42578125" style="185" customWidth="1"/>
    <col min="15623" max="15624" width="8.7109375" style="185" customWidth="1"/>
    <col min="15625" max="15625" width="10.140625" style="185" customWidth="1"/>
    <col min="15626" max="15626" width="10.42578125" style="185" customWidth="1"/>
    <col min="15627" max="15627" width="9.7109375" style="185" customWidth="1"/>
    <col min="15628" max="15628" width="10.28515625" style="185" customWidth="1"/>
    <col min="15629" max="15629" width="9.7109375" style="185" customWidth="1"/>
    <col min="15630" max="15872" width="9.140625" style="185"/>
    <col min="15873" max="15873" width="2.42578125" style="185" customWidth="1"/>
    <col min="15874" max="15874" width="24.42578125" style="185" customWidth="1"/>
    <col min="15875" max="15875" width="15.42578125" style="185" customWidth="1"/>
    <col min="15876" max="15876" width="18" style="185" customWidth="1"/>
    <col min="15877" max="15877" width="14.140625" style="185" customWidth="1"/>
    <col min="15878" max="15878" width="14.42578125" style="185" customWidth="1"/>
    <col min="15879" max="15880" width="8.7109375" style="185" customWidth="1"/>
    <col min="15881" max="15881" width="10.140625" style="185" customWidth="1"/>
    <col min="15882" max="15882" width="10.42578125" style="185" customWidth="1"/>
    <col min="15883" max="15883" width="9.7109375" style="185" customWidth="1"/>
    <col min="15884" max="15884" width="10.28515625" style="185" customWidth="1"/>
    <col min="15885" max="15885" width="9.7109375" style="185" customWidth="1"/>
    <col min="15886" max="16128" width="9.140625" style="185"/>
    <col min="16129" max="16129" width="2.42578125" style="185" customWidth="1"/>
    <col min="16130" max="16130" width="24.42578125" style="185" customWidth="1"/>
    <col min="16131" max="16131" width="15.42578125" style="185" customWidth="1"/>
    <col min="16132" max="16132" width="18" style="185" customWidth="1"/>
    <col min="16133" max="16133" width="14.140625" style="185" customWidth="1"/>
    <col min="16134" max="16134" width="14.42578125" style="185" customWidth="1"/>
    <col min="16135" max="16136" width="8.7109375" style="185" customWidth="1"/>
    <col min="16137" max="16137" width="10.140625" style="185" customWidth="1"/>
    <col min="16138" max="16138" width="10.42578125" style="185" customWidth="1"/>
    <col min="16139" max="16139" width="9.7109375" style="185" customWidth="1"/>
    <col min="16140" max="16140" width="10.28515625" style="185" customWidth="1"/>
    <col min="16141" max="16141" width="9.7109375" style="185" customWidth="1"/>
    <col min="16142" max="16384" width="9.140625" style="185"/>
  </cols>
  <sheetData>
    <row r="1" spans="1:13" ht="15" x14ac:dyDescent="0.25">
      <c r="L1" s="412" t="s">
        <v>1931</v>
      </c>
    </row>
    <row r="2" spans="1:13" ht="15.75" x14ac:dyDescent="0.25">
      <c r="A2" s="553" t="s">
        <v>822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440"/>
    </row>
    <row r="4" spans="1:13" x14ac:dyDescent="0.2">
      <c r="A4" s="554" t="s">
        <v>424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</row>
    <row r="5" spans="1:13" x14ac:dyDescent="0.2">
      <c r="B5" s="149"/>
      <c r="C5" s="150"/>
      <c r="D5" s="150"/>
      <c r="E5" s="150"/>
      <c r="F5" s="150"/>
      <c r="L5" s="151" t="s">
        <v>47</v>
      </c>
    </row>
    <row r="8" spans="1:13" ht="38.25" x14ac:dyDescent="0.2">
      <c r="A8" s="152"/>
      <c r="B8" s="153" t="s">
        <v>413</v>
      </c>
      <c r="C8" s="153" t="s">
        <v>425</v>
      </c>
      <c r="D8" s="153" t="s">
        <v>426</v>
      </c>
      <c r="E8" s="153" t="s">
        <v>427</v>
      </c>
      <c r="F8" s="154" t="s">
        <v>428</v>
      </c>
      <c r="G8" s="155" t="s">
        <v>433</v>
      </c>
      <c r="H8" s="155" t="s">
        <v>434</v>
      </c>
      <c r="I8" s="153" t="s">
        <v>826</v>
      </c>
      <c r="J8" s="153" t="s">
        <v>827</v>
      </c>
      <c r="K8" s="153" t="s">
        <v>435</v>
      </c>
      <c r="L8" s="153" t="s">
        <v>828</v>
      </c>
    </row>
    <row r="9" spans="1:13" ht="38.25" x14ac:dyDescent="0.2">
      <c r="A9" s="156" t="s">
        <v>416</v>
      </c>
      <c r="B9" s="157" t="s">
        <v>429</v>
      </c>
      <c r="C9" s="158" t="s">
        <v>430</v>
      </c>
      <c r="D9" s="159">
        <v>8000</v>
      </c>
      <c r="E9" s="160" t="s">
        <v>431</v>
      </c>
      <c r="F9" s="160" t="s">
        <v>432</v>
      </c>
      <c r="G9" s="161">
        <v>8000</v>
      </c>
      <c r="H9" s="161"/>
      <c r="I9" s="162">
        <v>8000</v>
      </c>
      <c r="J9" s="441">
        <v>0</v>
      </c>
      <c r="K9" s="162"/>
      <c r="L9" s="156"/>
    </row>
  </sheetData>
  <mergeCells count="2">
    <mergeCell ref="A2:L2"/>
    <mergeCell ref="A4:L4"/>
  </mergeCells>
  <pageMargins left="0.7" right="0.7" top="0.75" bottom="0.75" header="0.3" footer="0.3"/>
  <pageSetup paperSize="9" scale="9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25">
    <pageSetUpPr fitToPage="1"/>
  </sheetPr>
  <dimension ref="A1:M61"/>
  <sheetViews>
    <sheetView view="pageBreakPreview" zoomScale="60" zoomScaleNormal="100" workbookViewId="0">
      <selection activeCell="G2" sqref="G2"/>
    </sheetView>
  </sheetViews>
  <sheetFormatPr defaultRowHeight="12.75" x14ac:dyDescent="0.2"/>
  <cols>
    <col min="1" max="1" width="49.28515625" style="449" customWidth="1"/>
    <col min="2" max="2" width="10.5703125" style="445" customWidth="1"/>
    <col min="3" max="3" width="15" style="445" customWidth="1"/>
    <col min="4" max="4" width="11.42578125" style="445" bestFit="1" customWidth="1"/>
    <col min="5" max="5" width="14" style="445" customWidth="1"/>
    <col min="6" max="6" width="11.28515625" style="445" bestFit="1" customWidth="1"/>
    <col min="7" max="7" width="13" style="445" customWidth="1"/>
    <col min="8" max="8" width="16.42578125" style="449" customWidth="1"/>
    <col min="9" max="9" width="13.28515625" style="449" bestFit="1" customWidth="1"/>
    <col min="10" max="12" width="9.140625" style="128"/>
    <col min="13" max="256" width="9.140625" style="185"/>
    <col min="257" max="257" width="49.28515625" style="185" customWidth="1"/>
    <col min="258" max="258" width="10.5703125" style="185" customWidth="1"/>
    <col min="259" max="259" width="15" style="185" customWidth="1"/>
    <col min="260" max="260" width="11.42578125" style="185" bestFit="1" customWidth="1"/>
    <col min="261" max="261" width="14" style="185" customWidth="1"/>
    <col min="262" max="262" width="11.28515625" style="185" bestFit="1" customWidth="1"/>
    <col min="263" max="263" width="13" style="185" customWidth="1"/>
    <col min="264" max="264" width="16.42578125" style="185" customWidth="1"/>
    <col min="265" max="265" width="13.28515625" style="185" bestFit="1" customWidth="1"/>
    <col min="266" max="512" width="9.140625" style="185"/>
    <col min="513" max="513" width="49.28515625" style="185" customWidth="1"/>
    <col min="514" max="514" width="10.5703125" style="185" customWidth="1"/>
    <col min="515" max="515" width="15" style="185" customWidth="1"/>
    <col min="516" max="516" width="11.42578125" style="185" bestFit="1" customWidth="1"/>
    <col min="517" max="517" width="14" style="185" customWidth="1"/>
    <col min="518" max="518" width="11.28515625" style="185" bestFit="1" customWidth="1"/>
    <col min="519" max="519" width="13" style="185" customWidth="1"/>
    <col min="520" max="520" width="16.42578125" style="185" customWidth="1"/>
    <col min="521" max="521" width="13.28515625" style="185" bestFit="1" customWidth="1"/>
    <col min="522" max="768" width="9.140625" style="185"/>
    <col min="769" max="769" width="49.28515625" style="185" customWidth="1"/>
    <col min="770" max="770" width="10.5703125" style="185" customWidth="1"/>
    <col min="771" max="771" width="15" style="185" customWidth="1"/>
    <col min="772" max="772" width="11.42578125" style="185" bestFit="1" customWidth="1"/>
    <col min="773" max="773" width="14" style="185" customWidth="1"/>
    <col min="774" max="774" width="11.28515625" style="185" bestFit="1" customWidth="1"/>
    <col min="775" max="775" width="13" style="185" customWidth="1"/>
    <col min="776" max="776" width="16.42578125" style="185" customWidth="1"/>
    <col min="777" max="777" width="13.28515625" style="185" bestFit="1" customWidth="1"/>
    <col min="778" max="1024" width="9.140625" style="185"/>
    <col min="1025" max="1025" width="49.28515625" style="185" customWidth="1"/>
    <col min="1026" max="1026" width="10.5703125" style="185" customWidth="1"/>
    <col min="1027" max="1027" width="15" style="185" customWidth="1"/>
    <col min="1028" max="1028" width="11.42578125" style="185" bestFit="1" customWidth="1"/>
    <col min="1029" max="1029" width="14" style="185" customWidth="1"/>
    <col min="1030" max="1030" width="11.28515625" style="185" bestFit="1" customWidth="1"/>
    <col min="1031" max="1031" width="13" style="185" customWidth="1"/>
    <col min="1032" max="1032" width="16.42578125" style="185" customWidth="1"/>
    <col min="1033" max="1033" width="13.28515625" style="185" bestFit="1" customWidth="1"/>
    <col min="1034" max="1280" width="9.140625" style="185"/>
    <col min="1281" max="1281" width="49.28515625" style="185" customWidth="1"/>
    <col min="1282" max="1282" width="10.5703125" style="185" customWidth="1"/>
    <col min="1283" max="1283" width="15" style="185" customWidth="1"/>
    <col min="1284" max="1284" width="11.42578125" style="185" bestFit="1" customWidth="1"/>
    <col min="1285" max="1285" width="14" style="185" customWidth="1"/>
    <col min="1286" max="1286" width="11.28515625" style="185" bestFit="1" customWidth="1"/>
    <col min="1287" max="1287" width="13" style="185" customWidth="1"/>
    <col min="1288" max="1288" width="16.42578125" style="185" customWidth="1"/>
    <col min="1289" max="1289" width="13.28515625" style="185" bestFit="1" customWidth="1"/>
    <col min="1290" max="1536" width="9.140625" style="185"/>
    <col min="1537" max="1537" width="49.28515625" style="185" customWidth="1"/>
    <col min="1538" max="1538" width="10.5703125" style="185" customWidth="1"/>
    <col min="1539" max="1539" width="15" style="185" customWidth="1"/>
    <col min="1540" max="1540" width="11.42578125" style="185" bestFit="1" customWidth="1"/>
    <col min="1541" max="1541" width="14" style="185" customWidth="1"/>
    <col min="1542" max="1542" width="11.28515625" style="185" bestFit="1" customWidth="1"/>
    <col min="1543" max="1543" width="13" style="185" customWidth="1"/>
    <col min="1544" max="1544" width="16.42578125" style="185" customWidth="1"/>
    <col min="1545" max="1545" width="13.28515625" style="185" bestFit="1" customWidth="1"/>
    <col min="1546" max="1792" width="9.140625" style="185"/>
    <col min="1793" max="1793" width="49.28515625" style="185" customWidth="1"/>
    <col min="1794" max="1794" width="10.5703125" style="185" customWidth="1"/>
    <col min="1795" max="1795" width="15" style="185" customWidth="1"/>
    <col min="1796" max="1796" width="11.42578125" style="185" bestFit="1" customWidth="1"/>
    <col min="1797" max="1797" width="14" style="185" customWidth="1"/>
    <col min="1798" max="1798" width="11.28515625" style="185" bestFit="1" customWidth="1"/>
    <col min="1799" max="1799" width="13" style="185" customWidth="1"/>
    <col min="1800" max="1800" width="16.42578125" style="185" customWidth="1"/>
    <col min="1801" max="1801" width="13.28515625" style="185" bestFit="1" customWidth="1"/>
    <col min="1802" max="2048" width="9.140625" style="185"/>
    <col min="2049" max="2049" width="49.28515625" style="185" customWidth="1"/>
    <col min="2050" max="2050" width="10.5703125" style="185" customWidth="1"/>
    <col min="2051" max="2051" width="15" style="185" customWidth="1"/>
    <col min="2052" max="2052" width="11.42578125" style="185" bestFit="1" customWidth="1"/>
    <col min="2053" max="2053" width="14" style="185" customWidth="1"/>
    <col min="2054" max="2054" width="11.28515625" style="185" bestFit="1" customWidth="1"/>
    <col min="2055" max="2055" width="13" style="185" customWidth="1"/>
    <col min="2056" max="2056" width="16.42578125" style="185" customWidth="1"/>
    <col min="2057" max="2057" width="13.28515625" style="185" bestFit="1" customWidth="1"/>
    <col min="2058" max="2304" width="9.140625" style="185"/>
    <col min="2305" max="2305" width="49.28515625" style="185" customWidth="1"/>
    <col min="2306" max="2306" width="10.5703125" style="185" customWidth="1"/>
    <col min="2307" max="2307" width="15" style="185" customWidth="1"/>
    <col min="2308" max="2308" width="11.42578125" style="185" bestFit="1" customWidth="1"/>
    <col min="2309" max="2309" width="14" style="185" customWidth="1"/>
    <col min="2310" max="2310" width="11.28515625" style="185" bestFit="1" customWidth="1"/>
    <col min="2311" max="2311" width="13" style="185" customWidth="1"/>
    <col min="2312" max="2312" width="16.42578125" style="185" customWidth="1"/>
    <col min="2313" max="2313" width="13.28515625" style="185" bestFit="1" customWidth="1"/>
    <col min="2314" max="2560" width="9.140625" style="185"/>
    <col min="2561" max="2561" width="49.28515625" style="185" customWidth="1"/>
    <col min="2562" max="2562" width="10.5703125" style="185" customWidth="1"/>
    <col min="2563" max="2563" width="15" style="185" customWidth="1"/>
    <col min="2564" max="2564" width="11.42578125" style="185" bestFit="1" customWidth="1"/>
    <col min="2565" max="2565" width="14" style="185" customWidth="1"/>
    <col min="2566" max="2566" width="11.28515625" style="185" bestFit="1" customWidth="1"/>
    <col min="2567" max="2567" width="13" style="185" customWidth="1"/>
    <col min="2568" max="2568" width="16.42578125" style="185" customWidth="1"/>
    <col min="2569" max="2569" width="13.28515625" style="185" bestFit="1" customWidth="1"/>
    <col min="2570" max="2816" width="9.140625" style="185"/>
    <col min="2817" max="2817" width="49.28515625" style="185" customWidth="1"/>
    <col min="2818" max="2818" width="10.5703125" style="185" customWidth="1"/>
    <col min="2819" max="2819" width="15" style="185" customWidth="1"/>
    <col min="2820" max="2820" width="11.42578125" style="185" bestFit="1" customWidth="1"/>
    <col min="2821" max="2821" width="14" style="185" customWidth="1"/>
    <col min="2822" max="2822" width="11.28515625" style="185" bestFit="1" customWidth="1"/>
    <col min="2823" max="2823" width="13" style="185" customWidth="1"/>
    <col min="2824" max="2824" width="16.42578125" style="185" customWidth="1"/>
    <col min="2825" max="2825" width="13.28515625" style="185" bestFit="1" customWidth="1"/>
    <col min="2826" max="3072" width="9.140625" style="185"/>
    <col min="3073" max="3073" width="49.28515625" style="185" customWidth="1"/>
    <col min="3074" max="3074" width="10.5703125" style="185" customWidth="1"/>
    <col min="3075" max="3075" width="15" style="185" customWidth="1"/>
    <col min="3076" max="3076" width="11.42578125" style="185" bestFit="1" customWidth="1"/>
    <col min="3077" max="3077" width="14" style="185" customWidth="1"/>
    <col min="3078" max="3078" width="11.28515625" style="185" bestFit="1" customWidth="1"/>
    <col min="3079" max="3079" width="13" style="185" customWidth="1"/>
    <col min="3080" max="3080" width="16.42578125" style="185" customWidth="1"/>
    <col min="3081" max="3081" width="13.28515625" style="185" bestFit="1" customWidth="1"/>
    <col min="3082" max="3328" width="9.140625" style="185"/>
    <col min="3329" max="3329" width="49.28515625" style="185" customWidth="1"/>
    <col min="3330" max="3330" width="10.5703125" style="185" customWidth="1"/>
    <col min="3331" max="3331" width="15" style="185" customWidth="1"/>
    <col min="3332" max="3332" width="11.42578125" style="185" bestFit="1" customWidth="1"/>
    <col min="3333" max="3333" width="14" style="185" customWidth="1"/>
    <col min="3334" max="3334" width="11.28515625" style="185" bestFit="1" customWidth="1"/>
    <col min="3335" max="3335" width="13" style="185" customWidth="1"/>
    <col min="3336" max="3336" width="16.42578125" style="185" customWidth="1"/>
    <col min="3337" max="3337" width="13.28515625" style="185" bestFit="1" customWidth="1"/>
    <col min="3338" max="3584" width="9.140625" style="185"/>
    <col min="3585" max="3585" width="49.28515625" style="185" customWidth="1"/>
    <col min="3586" max="3586" width="10.5703125" style="185" customWidth="1"/>
    <col min="3587" max="3587" width="15" style="185" customWidth="1"/>
    <col min="3588" max="3588" width="11.42578125" style="185" bestFit="1" customWidth="1"/>
    <col min="3589" max="3589" width="14" style="185" customWidth="1"/>
    <col min="3590" max="3590" width="11.28515625" style="185" bestFit="1" customWidth="1"/>
    <col min="3591" max="3591" width="13" style="185" customWidth="1"/>
    <col min="3592" max="3592" width="16.42578125" style="185" customWidth="1"/>
    <col min="3593" max="3593" width="13.28515625" style="185" bestFit="1" customWidth="1"/>
    <col min="3594" max="3840" width="9.140625" style="185"/>
    <col min="3841" max="3841" width="49.28515625" style="185" customWidth="1"/>
    <col min="3842" max="3842" width="10.5703125" style="185" customWidth="1"/>
    <col min="3843" max="3843" width="15" style="185" customWidth="1"/>
    <col min="3844" max="3844" width="11.42578125" style="185" bestFit="1" customWidth="1"/>
    <col min="3845" max="3845" width="14" style="185" customWidth="1"/>
    <col min="3846" max="3846" width="11.28515625" style="185" bestFit="1" customWidth="1"/>
    <col min="3847" max="3847" width="13" style="185" customWidth="1"/>
    <col min="3848" max="3848" width="16.42578125" style="185" customWidth="1"/>
    <col min="3849" max="3849" width="13.28515625" style="185" bestFit="1" customWidth="1"/>
    <col min="3850" max="4096" width="9.140625" style="185"/>
    <col min="4097" max="4097" width="49.28515625" style="185" customWidth="1"/>
    <col min="4098" max="4098" width="10.5703125" style="185" customWidth="1"/>
    <col min="4099" max="4099" width="15" style="185" customWidth="1"/>
    <col min="4100" max="4100" width="11.42578125" style="185" bestFit="1" customWidth="1"/>
    <col min="4101" max="4101" width="14" style="185" customWidth="1"/>
    <col min="4102" max="4102" width="11.28515625" style="185" bestFit="1" customWidth="1"/>
    <col min="4103" max="4103" width="13" style="185" customWidth="1"/>
    <col min="4104" max="4104" width="16.42578125" style="185" customWidth="1"/>
    <col min="4105" max="4105" width="13.28515625" style="185" bestFit="1" customWidth="1"/>
    <col min="4106" max="4352" width="9.140625" style="185"/>
    <col min="4353" max="4353" width="49.28515625" style="185" customWidth="1"/>
    <col min="4354" max="4354" width="10.5703125" style="185" customWidth="1"/>
    <col min="4355" max="4355" width="15" style="185" customWidth="1"/>
    <col min="4356" max="4356" width="11.42578125" style="185" bestFit="1" customWidth="1"/>
    <col min="4357" max="4357" width="14" style="185" customWidth="1"/>
    <col min="4358" max="4358" width="11.28515625" style="185" bestFit="1" customWidth="1"/>
    <col min="4359" max="4359" width="13" style="185" customWidth="1"/>
    <col min="4360" max="4360" width="16.42578125" style="185" customWidth="1"/>
    <col min="4361" max="4361" width="13.28515625" style="185" bestFit="1" customWidth="1"/>
    <col min="4362" max="4608" width="9.140625" style="185"/>
    <col min="4609" max="4609" width="49.28515625" style="185" customWidth="1"/>
    <col min="4610" max="4610" width="10.5703125" style="185" customWidth="1"/>
    <col min="4611" max="4611" width="15" style="185" customWidth="1"/>
    <col min="4612" max="4612" width="11.42578125" style="185" bestFit="1" customWidth="1"/>
    <col min="4613" max="4613" width="14" style="185" customWidth="1"/>
    <col min="4614" max="4614" width="11.28515625" style="185" bestFit="1" customWidth="1"/>
    <col min="4615" max="4615" width="13" style="185" customWidth="1"/>
    <col min="4616" max="4616" width="16.42578125" style="185" customWidth="1"/>
    <col min="4617" max="4617" width="13.28515625" style="185" bestFit="1" customWidth="1"/>
    <col min="4618" max="4864" width="9.140625" style="185"/>
    <col min="4865" max="4865" width="49.28515625" style="185" customWidth="1"/>
    <col min="4866" max="4866" width="10.5703125" style="185" customWidth="1"/>
    <col min="4867" max="4867" width="15" style="185" customWidth="1"/>
    <col min="4868" max="4868" width="11.42578125" style="185" bestFit="1" customWidth="1"/>
    <col min="4869" max="4869" width="14" style="185" customWidth="1"/>
    <col min="4870" max="4870" width="11.28515625" style="185" bestFit="1" customWidth="1"/>
    <col min="4871" max="4871" width="13" style="185" customWidth="1"/>
    <col min="4872" max="4872" width="16.42578125" style="185" customWidth="1"/>
    <col min="4873" max="4873" width="13.28515625" style="185" bestFit="1" customWidth="1"/>
    <col min="4874" max="5120" width="9.140625" style="185"/>
    <col min="5121" max="5121" width="49.28515625" style="185" customWidth="1"/>
    <col min="5122" max="5122" width="10.5703125" style="185" customWidth="1"/>
    <col min="5123" max="5123" width="15" style="185" customWidth="1"/>
    <col min="5124" max="5124" width="11.42578125" style="185" bestFit="1" customWidth="1"/>
    <col min="5125" max="5125" width="14" style="185" customWidth="1"/>
    <col min="5126" max="5126" width="11.28515625" style="185" bestFit="1" customWidth="1"/>
    <col min="5127" max="5127" width="13" style="185" customWidth="1"/>
    <col min="5128" max="5128" width="16.42578125" style="185" customWidth="1"/>
    <col min="5129" max="5129" width="13.28515625" style="185" bestFit="1" customWidth="1"/>
    <col min="5130" max="5376" width="9.140625" style="185"/>
    <col min="5377" max="5377" width="49.28515625" style="185" customWidth="1"/>
    <col min="5378" max="5378" width="10.5703125" style="185" customWidth="1"/>
    <col min="5379" max="5379" width="15" style="185" customWidth="1"/>
    <col min="5380" max="5380" width="11.42578125" style="185" bestFit="1" customWidth="1"/>
    <col min="5381" max="5381" width="14" style="185" customWidth="1"/>
    <col min="5382" max="5382" width="11.28515625" style="185" bestFit="1" customWidth="1"/>
    <col min="5383" max="5383" width="13" style="185" customWidth="1"/>
    <col min="5384" max="5384" width="16.42578125" style="185" customWidth="1"/>
    <col min="5385" max="5385" width="13.28515625" style="185" bestFit="1" customWidth="1"/>
    <col min="5386" max="5632" width="9.140625" style="185"/>
    <col min="5633" max="5633" width="49.28515625" style="185" customWidth="1"/>
    <col min="5634" max="5634" width="10.5703125" style="185" customWidth="1"/>
    <col min="5635" max="5635" width="15" style="185" customWidth="1"/>
    <col min="5636" max="5636" width="11.42578125" style="185" bestFit="1" customWidth="1"/>
    <col min="5637" max="5637" width="14" style="185" customWidth="1"/>
    <col min="5638" max="5638" width="11.28515625" style="185" bestFit="1" customWidth="1"/>
    <col min="5639" max="5639" width="13" style="185" customWidth="1"/>
    <col min="5640" max="5640" width="16.42578125" style="185" customWidth="1"/>
    <col min="5641" max="5641" width="13.28515625" style="185" bestFit="1" customWidth="1"/>
    <col min="5642" max="5888" width="9.140625" style="185"/>
    <col min="5889" max="5889" width="49.28515625" style="185" customWidth="1"/>
    <col min="5890" max="5890" width="10.5703125" style="185" customWidth="1"/>
    <col min="5891" max="5891" width="15" style="185" customWidth="1"/>
    <col min="5892" max="5892" width="11.42578125" style="185" bestFit="1" customWidth="1"/>
    <col min="5893" max="5893" width="14" style="185" customWidth="1"/>
    <col min="5894" max="5894" width="11.28515625" style="185" bestFit="1" customWidth="1"/>
    <col min="5895" max="5895" width="13" style="185" customWidth="1"/>
    <col min="5896" max="5896" width="16.42578125" style="185" customWidth="1"/>
    <col min="5897" max="5897" width="13.28515625" style="185" bestFit="1" customWidth="1"/>
    <col min="5898" max="6144" width="9.140625" style="185"/>
    <col min="6145" max="6145" width="49.28515625" style="185" customWidth="1"/>
    <col min="6146" max="6146" width="10.5703125" style="185" customWidth="1"/>
    <col min="6147" max="6147" width="15" style="185" customWidth="1"/>
    <col min="6148" max="6148" width="11.42578125" style="185" bestFit="1" customWidth="1"/>
    <col min="6149" max="6149" width="14" style="185" customWidth="1"/>
    <col min="6150" max="6150" width="11.28515625" style="185" bestFit="1" customWidth="1"/>
    <col min="6151" max="6151" width="13" style="185" customWidth="1"/>
    <col min="6152" max="6152" width="16.42578125" style="185" customWidth="1"/>
    <col min="6153" max="6153" width="13.28515625" style="185" bestFit="1" customWidth="1"/>
    <col min="6154" max="6400" width="9.140625" style="185"/>
    <col min="6401" max="6401" width="49.28515625" style="185" customWidth="1"/>
    <col min="6402" max="6402" width="10.5703125" style="185" customWidth="1"/>
    <col min="6403" max="6403" width="15" style="185" customWidth="1"/>
    <col min="6404" max="6404" width="11.42578125" style="185" bestFit="1" customWidth="1"/>
    <col min="6405" max="6405" width="14" style="185" customWidth="1"/>
    <col min="6406" max="6406" width="11.28515625" style="185" bestFit="1" customWidth="1"/>
    <col min="6407" max="6407" width="13" style="185" customWidth="1"/>
    <col min="6408" max="6408" width="16.42578125" style="185" customWidth="1"/>
    <col min="6409" max="6409" width="13.28515625" style="185" bestFit="1" customWidth="1"/>
    <col min="6410" max="6656" width="9.140625" style="185"/>
    <col min="6657" max="6657" width="49.28515625" style="185" customWidth="1"/>
    <col min="6658" max="6658" width="10.5703125" style="185" customWidth="1"/>
    <col min="6659" max="6659" width="15" style="185" customWidth="1"/>
    <col min="6660" max="6660" width="11.42578125" style="185" bestFit="1" customWidth="1"/>
    <col min="6661" max="6661" width="14" style="185" customWidth="1"/>
    <col min="6662" max="6662" width="11.28515625" style="185" bestFit="1" customWidth="1"/>
    <col min="6663" max="6663" width="13" style="185" customWidth="1"/>
    <col min="6664" max="6664" width="16.42578125" style="185" customWidth="1"/>
    <col min="6665" max="6665" width="13.28515625" style="185" bestFit="1" customWidth="1"/>
    <col min="6666" max="6912" width="9.140625" style="185"/>
    <col min="6913" max="6913" width="49.28515625" style="185" customWidth="1"/>
    <col min="6914" max="6914" width="10.5703125" style="185" customWidth="1"/>
    <col min="6915" max="6915" width="15" style="185" customWidth="1"/>
    <col min="6916" max="6916" width="11.42578125" style="185" bestFit="1" customWidth="1"/>
    <col min="6917" max="6917" width="14" style="185" customWidth="1"/>
    <col min="6918" max="6918" width="11.28515625" style="185" bestFit="1" customWidth="1"/>
    <col min="6919" max="6919" width="13" style="185" customWidth="1"/>
    <col min="6920" max="6920" width="16.42578125" style="185" customWidth="1"/>
    <col min="6921" max="6921" width="13.28515625" style="185" bestFit="1" customWidth="1"/>
    <col min="6922" max="7168" width="9.140625" style="185"/>
    <col min="7169" max="7169" width="49.28515625" style="185" customWidth="1"/>
    <col min="7170" max="7170" width="10.5703125" style="185" customWidth="1"/>
    <col min="7171" max="7171" width="15" style="185" customWidth="1"/>
    <col min="7172" max="7172" width="11.42578125" style="185" bestFit="1" customWidth="1"/>
    <col min="7173" max="7173" width="14" style="185" customWidth="1"/>
    <col min="7174" max="7174" width="11.28515625" style="185" bestFit="1" customWidth="1"/>
    <col min="7175" max="7175" width="13" style="185" customWidth="1"/>
    <col min="7176" max="7176" width="16.42578125" style="185" customWidth="1"/>
    <col min="7177" max="7177" width="13.28515625" style="185" bestFit="1" customWidth="1"/>
    <col min="7178" max="7424" width="9.140625" style="185"/>
    <col min="7425" max="7425" width="49.28515625" style="185" customWidth="1"/>
    <col min="7426" max="7426" width="10.5703125" style="185" customWidth="1"/>
    <col min="7427" max="7427" width="15" style="185" customWidth="1"/>
    <col min="7428" max="7428" width="11.42578125" style="185" bestFit="1" customWidth="1"/>
    <col min="7429" max="7429" width="14" style="185" customWidth="1"/>
    <col min="7430" max="7430" width="11.28515625" style="185" bestFit="1" customWidth="1"/>
    <col min="7431" max="7431" width="13" style="185" customWidth="1"/>
    <col min="7432" max="7432" width="16.42578125" style="185" customWidth="1"/>
    <col min="7433" max="7433" width="13.28515625" style="185" bestFit="1" customWidth="1"/>
    <col min="7434" max="7680" width="9.140625" style="185"/>
    <col min="7681" max="7681" width="49.28515625" style="185" customWidth="1"/>
    <col min="7682" max="7682" width="10.5703125" style="185" customWidth="1"/>
    <col min="7683" max="7683" width="15" style="185" customWidth="1"/>
    <col min="7684" max="7684" width="11.42578125" style="185" bestFit="1" customWidth="1"/>
    <col min="7685" max="7685" width="14" style="185" customWidth="1"/>
    <col min="7686" max="7686" width="11.28515625" style="185" bestFit="1" customWidth="1"/>
    <col min="7687" max="7687" width="13" style="185" customWidth="1"/>
    <col min="7688" max="7688" width="16.42578125" style="185" customWidth="1"/>
    <col min="7689" max="7689" width="13.28515625" style="185" bestFit="1" customWidth="1"/>
    <col min="7690" max="7936" width="9.140625" style="185"/>
    <col min="7937" max="7937" width="49.28515625" style="185" customWidth="1"/>
    <col min="7938" max="7938" width="10.5703125" style="185" customWidth="1"/>
    <col min="7939" max="7939" width="15" style="185" customWidth="1"/>
    <col min="7940" max="7940" width="11.42578125" style="185" bestFit="1" customWidth="1"/>
    <col min="7941" max="7941" width="14" style="185" customWidth="1"/>
    <col min="7942" max="7942" width="11.28515625" style="185" bestFit="1" customWidth="1"/>
    <col min="7943" max="7943" width="13" style="185" customWidth="1"/>
    <col min="7944" max="7944" width="16.42578125" style="185" customWidth="1"/>
    <col min="7945" max="7945" width="13.28515625" style="185" bestFit="1" customWidth="1"/>
    <col min="7946" max="8192" width="9.140625" style="185"/>
    <col min="8193" max="8193" width="49.28515625" style="185" customWidth="1"/>
    <col min="8194" max="8194" width="10.5703125" style="185" customWidth="1"/>
    <col min="8195" max="8195" width="15" style="185" customWidth="1"/>
    <col min="8196" max="8196" width="11.42578125" style="185" bestFit="1" customWidth="1"/>
    <col min="8197" max="8197" width="14" style="185" customWidth="1"/>
    <col min="8198" max="8198" width="11.28515625" style="185" bestFit="1" customWidth="1"/>
    <col min="8199" max="8199" width="13" style="185" customWidth="1"/>
    <col min="8200" max="8200" width="16.42578125" style="185" customWidth="1"/>
    <col min="8201" max="8201" width="13.28515625" style="185" bestFit="1" customWidth="1"/>
    <col min="8202" max="8448" width="9.140625" style="185"/>
    <col min="8449" max="8449" width="49.28515625" style="185" customWidth="1"/>
    <col min="8450" max="8450" width="10.5703125" style="185" customWidth="1"/>
    <col min="8451" max="8451" width="15" style="185" customWidth="1"/>
    <col min="8452" max="8452" width="11.42578125" style="185" bestFit="1" customWidth="1"/>
    <col min="8453" max="8453" width="14" style="185" customWidth="1"/>
    <col min="8454" max="8454" width="11.28515625" style="185" bestFit="1" customWidth="1"/>
    <col min="8455" max="8455" width="13" style="185" customWidth="1"/>
    <col min="8456" max="8456" width="16.42578125" style="185" customWidth="1"/>
    <col min="8457" max="8457" width="13.28515625" style="185" bestFit="1" customWidth="1"/>
    <col min="8458" max="8704" width="9.140625" style="185"/>
    <col min="8705" max="8705" width="49.28515625" style="185" customWidth="1"/>
    <col min="8706" max="8706" width="10.5703125" style="185" customWidth="1"/>
    <col min="8707" max="8707" width="15" style="185" customWidth="1"/>
    <col min="8708" max="8708" width="11.42578125" style="185" bestFit="1" customWidth="1"/>
    <col min="8709" max="8709" width="14" style="185" customWidth="1"/>
    <col min="8710" max="8710" width="11.28515625" style="185" bestFit="1" customWidth="1"/>
    <col min="8711" max="8711" width="13" style="185" customWidth="1"/>
    <col min="8712" max="8712" width="16.42578125" style="185" customWidth="1"/>
    <col min="8713" max="8713" width="13.28515625" style="185" bestFit="1" customWidth="1"/>
    <col min="8714" max="8960" width="9.140625" style="185"/>
    <col min="8961" max="8961" width="49.28515625" style="185" customWidth="1"/>
    <col min="8962" max="8962" width="10.5703125" style="185" customWidth="1"/>
    <col min="8963" max="8963" width="15" style="185" customWidth="1"/>
    <col min="8964" max="8964" width="11.42578125" style="185" bestFit="1" customWidth="1"/>
    <col min="8965" max="8965" width="14" style="185" customWidth="1"/>
    <col min="8966" max="8966" width="11.28515625" style="185" bestFit="1" customWidth="1"/>
    <col min="8967" max="8967" width="13" style="185" customWidth="1"/>
    <col min="8968" max="8968" width="16.42578125" style="185" customWidth="1"/>
    <col min="8969" max="8969" width="13.28515625" style="185" bestFit="1" customWidth="1"/>
    <col min="8970" max="9216" width="9.140625" style="185"/>
    <col min="9217" max="9217" width="49.28515625" style="185" customWidth="1"/>
    <col min="9218" max="9218" width="10.5703125" style="185" customWidth="1"/>
    <col min="9219" max="9219" width="15" style="185" customWidth="1"/>
    <col min="9220" max="9220" width="11.42578125" style="185" bestFit="1" customWidth="1"/>
    <col min="9221" max="9221" width="14" style="185" customWidth="1"/>
    <col min="9222" max="9222" width="11.28515625" style="185" bestFit="1" customWidth="1"/>
    <col min="9223" max="9223" width="13" style="185" customWidth="1"/>
    <col min="9224" max="9224" width="16.42578125" style="185" customWidth="1"/>
    <col min="9225" max="9225" width="13.28515625" style="185" bestFit="1" customWidth="1"/>
    <col min="9226" max="9472" width="9.140625" style="185"/>
    <col min="9473" max="9473" width="49.28515625" style="185" customWidth="1"/>
    <col min="9474" max="9474" width="10.5703125" style="185" customWidth="1"/>
    <col min="9475" max="9475" width="15" style="185" customWidth="1"/>
    <col min="9476" max="9476" width="11.42578125" style="185" bestFit="1" customWidth="1"/>
    <col min="9477" max="9477" width="14" style="185" customWidth="1"/>
    <col min="9478" max="9478" width="11.28515625" style="185" bestFit="1" customWidth="1"/>
    <col min="9479" max="9479" width="13" style="185" customWidth="1"/>
    <col min="9480" max="9480" width="16.42578125" style="185" customWidth="1"/>
    <col min="9481" max="9481" width="13.28515625" style="185" bestFit="1" customWidth="1"/>
    <col min="9482" max="9728" width="9.140625" style="185"/>
    <col min="9729" max="9729" width="49.28515625" style="185" customWidth="1"/>
    <col min="9730" max="9730" width="10.5703125" style="185" customWidth="1"/>
    <col min="9731" max="9731" width="15" style="185" customWidth="1"/>
    <col min="9732" max="9732" width="11.42578125" style="185" bestFit="1" customWidth="1"/>
    <col min="9733" max="9733" width="14" style="185" customWidth="1"/>
    <col min="9734" max="9734" width="11.28515625" style="185" bestFit="1" customWidth="1"/>
    <col min="9735" max="9735" width="13" style="185" customWidth="1"/>
    <col min="9736" max="9736" width="16.42578125" style="185" customWidth="1"/>
    <col min="9737" max="9737" width="13.28515625" style="185" bestFit="1" customWidth="1"/>
    <col min="9738" max="9984" width="9.140625" style="185"/>
    <col min="9985" max="9985" width="49.28515625" style="185" customWidth="1"/>
    <col min="9986" max="9986" width="10.5703125" style="185" customWidth="1"/>
    <col min="9987" max="9987" width="15" style="185" customWidth="1"/>
    <col min="9988" max="9988" width="11.42578125" style="185" bestFit="1" customWidth="1"/>
    <col min="9989" max="9989" width="14" style="185" customWidth="1"/>
    <col min="9990" max="9990" width="11.28515625" style="185" bestFit="1" customWidth="1"/>
    <col min="9991" max="9991" width="13" style="185" customWidth="1"/>
    <col min="9992" max="9992" width="16.42578125" style="185" customWidth="1"/>
    <col min="9993" max="9993" width="13.28515625" style="185" bestFit="1" customWidth="1"/>
    <col min="9994" max="10240" width="9.140625" style="185"/>
    <col min="10241" max="10241" width="49.28515625" style="185" customWidth="1"/>
    <col min="10242" max="10242" width="10.5703125" style="185" customWidth="1"/>
    <col min="10243" max="10243" width="15" style="185" customWidth="1"/>
    <col min="10244" max="10244" width="11.42578125" style="185" bestFit="1" customWidth="1"/>
    <col min="10245" max="10245" width="14" style="185" customWidth="1"/>
    <col min="10246" max="10246" width="11.28515625" style="185" bestFit="1" customWidth="1"/>
    <col min="10247" max="10247" width="13" style="185" customWidth="1"/>
    <col min="10248" max="10248" width="16.42578125" style="185" customWidth="1"/>
    <col min="10249" max="10249" width="13.28515625" style="185" bestFit="1" customWidth="1"/>
    <col min="10250" max="10496" width="9.140625" style="185"/>
    <col min="10497" max="10497" width="49.28515625" style="185" customWidth="1"/>
    <col min="10498" max="10498" width="10.5703125" style="185" customWidth="1"/>
    <col min="10499" max="10499" width="15" style="185" customWidth="1"/>
    <col min="10500" max="10500" width="11.42578125" style="185" bestFit="1" customWidth="1"/>
    <col min="10501" max="10501" width="14" style="185" customWidth="1"/>
    <col min="10502" max="10502" width="11.28515625" style="185" bestFit="1" customWidth="1"/>
    <col min="10503" max="10503" width="13" style="185" customWidth="1"/>
    <col min="10504" max="10504" width="16.42578125" style="185" customWidth="1"/>
    <col min="10505" max="10505" width="13.28515625" style="185" bestFit="1" customWidth="1"/>
    <col min="10506" max="10752" width="9.140625" style="185"/>
    <col min="10753" max="10753" width="49.28515625" style="185" customWidth="1"/>
    <col min="10754" max="10754" width="10.5703125" style="185" customWidth="1"/>
    <col min="10755" max="10755" width="15" style="185" customWidth="1"/>
    <col min="10756" max="10756" width="11.42578125" style="185" bestFit="1" customWidth="1"/>
    <col min="10757" max="10757" width="14" style="185" customWidth="1"/>
    <col min="10758" max="10758" width="11.28515625" style="185" bestFit="1" customWidth="1"/>
    <col min="10759" max="10759" width="13" style="185" customWidth="1"/>
    <col min="10760" max="10760" width="16.42578125" style="185" customWidth="1"/>
    <col min="10761" max="10761" width="13.28515625" style="185" bestFit="1" customWidth="1"/>
    <col min="10762" max="11008" width="9.140625" style="185"/>
    <col min="11009" max="11009" width="49.28515625" style="185" customWidth="1"/>
    <col min="11010" max="11010" width="10.5703125" style="185" customWidth="1"/>
    <col min="11011" max="11011" width="15" style="185" customWidth="1"/>
    <col min="11012" max="11012" width="11.42578125" style="185" bestFit="1" customWidth="1"/>
    <col min="11013" max="11013" width="14" style="185" customWidth="1"/>
    <col min="11014" max="11014" width="11.28515625" style="185" bestFit="1" customWidth="1"/>
    <col min="11015" max="11015" width="13" style="185" customWidth="1"/>
    <col min="11016" max="11016" width="16.42578125" style="185" customWidth="1"/>
    <col min="11017" max="11017" width="13.28515625" style="185" bestFit="1" customWidth="1"/>
    <col min="11018" max="11264" width="9.140625" style="185"/>
    <col min="11265" max="11265" width="49.28515625" style="185" customWidth="1"/>
    <col min="11266" max="11266" width="10.5703125" style="185" customWidth="1"/>
    <col min="11267" max="11267" width="15" style="185" customWidth="1"/>
    <col min="11268" max="11268" width="11.42578125" style="185" bestFit="1" customWidth="1"/>
    <col min="11269" max="11269" width="14" style="185" customWidth="1"/>
    <col min="11270" max="11270" width="11.28515625" style="185" bestFit="1" customWidth="1"/>
    <col min="11271" max="11271" width="13" style="185" customWidth="1"/>
    <col min="11272" max="11272" width="16.42578125" style="185" customWidth="1"/>
    <col min="11273" max="11273" width="13.28515625" style="185" bestFit="1" customWidth="1"/>
    <col min="11274" max="11520" width="9.140625" style="185"/>
    <col min="11521" max="11521" width="49.28515625" style="185" customWidth="1"/>
    <col min="11522" max="11522" width="10.5703125" style="185" customWidth="1"/>
    <col min="11523" max="11523" width="15" style="185" customWidth="1"/>
    <col min="11524" max="11524" width="11.42578125" style="185" bestFit="1" customWidth="1"/>
    <col min="11525" max="11525" width="14" style="185" customWidth="1"/>
    <col min="11526" max="11526" width="11.28515625" style="185" bestFit="1" customWidth="1"/>
    <col min="11527" max="11527" width="13" style="185" customWidth="1"/>
    <col min="11528" max="11528" width="16.42578125" style="185" customWidth="1"/>
    <col min="11529" max="11529" width="13.28515625" style="185" bestFit="1" customWidth="1"/>
    <col min="11530" max="11776" width="9.140625" style="185"/>
    <col min="11777" max="11777" width="49.28515625" style="185" customWidth="1"/>
    <col min="11778" max="11778" width="10.5703125" style="185" customWidth="1"/>
    <col min="11779" max="11779" width="15" style="185" customWidth="1"/>
    <col min="11780" max="11780" width="11.42578125" style="185" bestFit="1" customWidth="1"/>
    <col min="11781" max="11781" width="14" style="185" customWidth="1"/>
    <col min="11782" max="11782" width="11.28515625" style="185" bestFit="1" customWidth="1"/>
    <col min="11783" max="11783" width="13" style="185" customWidth="1"/>
    <col min="11784" max="11784" width="16.42578125" style="185" customWidth="1"/>
    <col min="11785" max="11785" width="13.28515625" style="185" bestFit="1" customWidth="1"/>
    <col min="11786" max="12032" width="9.140625" style="185"/>
    <col min="12033" max="12033" width="49.28515625" style="185" customWidth="1"/>
    <col min="12034" max="12034" width="10.5703125" style="185" customWidth="1"/>
    <col min="12035" max="12035" width="15" style="185" customWidth="1"/>
    <col min="12036" max="12036" width="11.42578125" style="185" bestFit="1" customWidth="1"/>
    <col min="12037" max="12037" width="14" style="185" customWidth="1"/>
    <col min="12038" max="12038" width="11.28515625" style="185" bestFit="1" customWidth="1"/>
    <col min="12039" max="12039" width="13" style="185" customWidth="1"/>
    <col min="12040" max="12040" width="16.42578125" style="185" customWidth="1"/>
    <col min="12041" max="12041" width="13.28515625" style="185" bestFit="1" customWidth="1"/>
    <col min="12042" max="12288" width="9.140625" style="185"/>
    <col min="12289" max="12289" width="49.28515625" style="185" customWidth="1"/>
    <col min="12290" max="12290" width="10.5703125" style="185" customWidth="1"/>
    <col min="12291" max="12291" width="15" style="185" customWidth="1"/>
    <col min="12292" max="12292" width="11.42578125" style="185" bestFit="1" customWidth="1"/>
    <col min="12293" max="12293" width="14" style="185" customWidth="1"/>
    <col min="12294" max="12294" width="11.28515625" style="185" bestFit="1" customWidth="1"/>
    <col min="12295" max="12295" width="13" style="185" customWidth="1"/>
    <col min="12296" max="12296" width="16.42578125" style="185" customWidth="1"/>
    <col min="12297" max="12297" width="13.28515625" style="185" bestFit="1" customWidth="1"/>
    <col min="12298" max="12544" width="9.140625" style="185"/>
    <col min="12545" max="12545" width="49.28515625" style="185" customWidth="1"/>
    <col min="12546" max="12546" width="10.5703125" style="185" customWidth="1"/>
    <col min="12547" max="12547" width="15" style="185" customWidth="1"/>
    <col min="12548" max="12548" width="11.42578125" style="185" bestFit="1" customWidth="1"/>
    <col min="12549" max="12549" width="14" style="185" customWidth="1"/>
    <col min="12550" max="12550" width="11.28515625" style="185" bestFit="1" customWidth="1"/>
    <col min="12551" max="12551" width="13" style="185" customWidth="1"/>
    <col min="12552" max="12552" width="16.42578125" style="185" customWidth="1"/>
    <col min="12553" max="12553" width="13.28515625" style="185" bestFit="1" customWidth="1"/>
    <col min="12554" max="12800" width="9.140625" style="185"/>
    <col min="12801" max="12801" width="49.28515625" style="185" customWidth="1"/>
    <col min="12802" max="12802" width="10.5703125" style="185" customWidth="1"/>
    <col min="12803" max="12803" width="15" style="185" customWidth="1"/>
    <col min="12804" max="12804" width="11.42578125" style="185" bestFit="1" customWidth="1"/>
    <col min="12805" max="12805" width="14" style="185" customWidth="1"/>
    <col min="12806" max="12806" width="11.28515625" style="185" bestFit="1" customWidth="1"/>
    <col min="12807" max="12807" width="13" style="185" customWidth="1"/>
    <col min="12808" max="12808" width="16.42578125" style="185" customWidth="1"/>
    <col min="12809" max="12809" width="13.28515625" style="185" bestFit="1" customWidth="1"/>
    <col min="12810" max="13056" width="9.140625" style="185"/>
    <col min="13057" max="13057" width="49.28515625" style="185" customWidth="1"/>
    <col min="13058" max="13058" width="10.5703125" style="185" customWidth="1"/>
    <col min="13059" max="13059" width="15" style="185" customWidth="1"/>
    <col min="13060" max="13060" width="11.42578125" style="185" bestFit="1" customWidth="1"/>
    <col min="13061" max="13061" width="14" style="185" customWidth="1"/>
    <col min="13062" max="13062" width="11.28515625" style="185" bestFit="1" customWidth="1"/>
    <col min="13063" max="13063" width="13" style="185" customWidth="1"/>
    <col min="13064" max="13064" width="16.42578125" style="185" customWidth="1"/>
    <col min="13065" max="13065" width="13.28515625" style="185" bestFit="1" customWidth="1"/>
    <col min="13066" max="13312" width="9.140625" style="185"/>
    <col min="13313" max="13313" width="49.28515625" style="185" customWidth="1"/>
    <col min="13314" max="13314" width="10.5703125" style="185" customWidth="1"/>
    <col min="13315" max="13315" width="15" style="185" customWidth="1"/>
    <col min="13316" max="13316" width="11.42578125" style="185" bestFit="1" customWidth="1"/>
    <col min="13317" max="13317" width="14" style="185" customWidth="1"/>
    <col min="13318" max="13318" width="11.28515625" style="185" bestFit="1" customWidth="1"/>
    <col min="13319" max="13319" width="13" style="185" customWidth="1"/>
    <col min="13320" max="13320" width="16.42578125" style="185" customWidth="1"/>
    <col min="13321" max="13321" width="13.28515625" style="185" bestFit="1" customWidth="1"/>
    <col min="13322" max="13568" width="9.140625" style="185"/>
    <col min="13569" max="13569" width="49.28515625" style="185" customWidth="1"/>
    <col min="13570" max="13570" width="10.5703125" style="185" customWidth="1"/>
    <col min="13571" max="13571" width="15" style="185" customWidth="1"/>
    <col min="13572" max="13572" width="11.42578125" style="185" bestFit="1" customWidth="1"/>
    <col min="13573" max="13573" width="14" style="185" customWidth="1"/>
    <col min="13574" max="13574" width="11.28515625" style="185" bestFit="1" customWidth="1"/>
    <col min="13575" max="13575" width="13" style="185" customWidth="1"/>
    <col min="13576" max="13576" width="16.42578125" style="185" customWidth="1"/>
    <col min="13577" max="13577" width="13.28515625" style="185" bestFit="1" customWidth="1"/>
    <col min="13578" max="13824" width="9.140625" style="185"/>
    <col min="13825" max="13825" width="49.28515625" style="185" customWidth="1"/>
    <col min="13826" max="13826" width="10.5703125" style="185" customWidth="1"/>
    <col min="13827" max="13827" width="15" style="185" customWidth="1"/>
    <col min="13828" max="13828" width="11.42578125" style="185" bestFit="1" customWidth="1"/>
    <col min="13829" max="13829" width="14" style="185" customWidth="1"/>
    <col min="13830" max="13830" width="11.28515625" style="185" bestFit="1" customWidth="1"/>
    <col min="13831" max="13831" width="13" style="185" customWidth="1"/>
    <col min="13832" max="13832" width="16.42578125" style="185" customWidth="1"/>
    <col min="13833" max="13833" width="13.28515625" style="185" bestFit="1" customWidth="1"/>
    <col min="13834" max="14080" width="9.140625" style="185"/>
    <col min="14081" max="14081" width="49.28515625" style="185" customWidth="1"/>
    <col min="14082" max="14082" width="10.5703125" style="185" customWidth="1"/>
    <col min="14083" max="14083" width="15" style="185" customWidth="1"/>
    <col min="14084" max="14084" width="11.42578125" style="185" bestFit="1" customWidth="1"/>
    <col min="14085" max="14085" width="14" style="185" customWidth="1"/>
    <col min="14086" max="14086" width="11.28515625" style="185" bestFit="1" customWidth="1"/>
    <col min="14087" max="14087" width="13" style="185" customWidth="1"/>
    <col min="14088" max="14088" width="16.42578125" style="185" customWidth="1"/>
    <col min="14089" max="14089" width="13.28515625" style="185" bestFit="1" customWidth="1"/>
    <col min="14090" max="14336" width="9.140625" style="185"/>
    <col min="14337" max="14337" width="49.28515625" style="185" customWidth="1"/>
    <col min="14338" max="14338" width="10.5703125" style="185" customWidth="1"/>
    <col min="14339" max="14339" width="15" style="185" customWidth="1"/>
    <col min="14340" max="14340" width="11.42578125" style="185" bestFit="1" customWidth="1"/>
    <col min="14341" max="14341" width="14" style="185" customWidth="1"/>
    <col min="14342" max="14342" width="11.28515625" style="185" bestFit="1" customWidth="1"/>
    <col min="14343" max="14343" width="13" style="185" customWidth="1"/>
    <col min="14344" max="14344" width="16.42578125" style="185" customWidth="1"/>
    <col min="14345" max="14345" width="13.28515625" style="185" bestFit="1" customWidth="1"/>
    <col min="14346" max="14592" width="9.140625" style="185"/>
    <col min="14593" max="14593" width="49.28515625" style="185" customWidth="1"/>
    <col min="14594" max="14594" width="10.5703125" style="185" customWidth="1"/>
    <col min="14595" max="14595" width="15" style="185" customWidth="1"/>
    <col min="14596" max="14596" width="11.42578125" style="185" bestFit="1" customWidth="1"/>
    <col min="14597" max="14597" width="14" style="185" customWidth="1"/>
    <col min="14598" max="14598" width="11.28515625" style="185" bestFit="1" customWidth="1"/>
    <col min="14599" max="14599" width="13" style="185" customWidth="1"/>
    <col min="14600" max="14600" width="16.42578125" style="185" customWidth="1"/>
    <col min="14601" max="14601" width="13.28515625" style="185" bestFit="1" customWidth="1"/>
    <col min="14602" max="14848" width="9.140625" style="185"/>
    <col min="14849" max="14849" width="49.28515625" style="185" customWidth="1"/>
    <col min="14850" max="14850" width="10.5703125" style="185" customWidth="1"/>
    <col min="14851" max="14851" width="15" style="185" customWidth="1"/>
    <col min="14852" max="14852" width="11.42578125" style="185" bestFit="1" customWidth="1"/>
    <col min="14853" max="14853" width="14" style="185" customWidth="1"/>
    <col min="14854" max="14854" width="11.28515625" style="185" bestFit="1" customWidth="1"/>
    <col min="14855" max="14855" width="13" style="185" customWidth="1"/>
    <col min="14856" max="14856" width="16.42578125" style="185" customWidth="1"/>
    <col min="14857" max="14857" width="13.28515625" style="185" bestFit="1" customWidth="1"/>
    <col min="14858" max="15104" width="9.140625" style="185"/>
    <col min="15105" max="15105" width="49.28515625" style="185" customWidth="1"/>
    <col min="15106" max="15106" width="10.5703125" style="185" customWidth="1"/>
    <col min="15107" max="15107" width="15" style="185" customWidth="1"/>
    <col min="15108" max="15108" width="11.42578125" style="185" bestFit="1" customWidth="1"/>
    <col min="15109" max="15109" width="14" style="185" customWidth="1"/>
    <col min="15110" max="15110" width="11.28515625" style="185" bestFit="1" customWidth="1"/>
    <col min="15111" max="15111" width="13" style="185" customWidth="1"/>
    <col min="15112" max="15112" width="16.42578125" style="185" customWidth="1"/>
    <col min="15113" max="15113" width="13.28515625" style="185" bestFit="1" customWidth="1"/>
    <col min="15114" max="15360" width="9.140625" style="185"/>
    <col min="15361" max="15361" width="49.28515625" style="185" customWidth="1"/>
    <col min="15362" max="15362" width="10.5703125" style="185" customWidth="1"/>
    <col min="15363" max="15363" width="15" style="185" customWidth="1"/>
    <col min="15364" max="15364" width="11.42578125" style="185" bestFit="1" customWidth="1"/>
    <col min="15365" max="15365" width="14" style="185" customWidth="1"/>
    <col min="15366" max="15366" width="11.28515625" style="185" bestFit="1" customWidth="1"/>
    <col min="15367" max="15367" width="13" style="185" customWidth="1"/>
    <col min="15368" max="15368" width="16.42578125" style="185" customWidth="1"/>
    <col min="15369" max="15369" width="13.28515625" style="185" bestFit="1" customWidth="1"/>
    <col min="15370" max="15616" width="9.140625" style="185"/>
    <col min="15617" max="15617" width="49.28515625" style="185" customWidth="1"/>
    <col min="15618" max="15618" width="10.5703125" style="185" customWidth="1"/>
    <col min="15619" max="15619" width="15" style="185" customWidth="1"/>
    <col min="15620" max="15620" width="11.42578125" style="185" bestFit="1" customWidth="1"/>
    <col min="15621" max="15621" width="14" style="185" customWidth="1"/>
    <col min="15622" max="15622" width="11.28515625" style="185" bestFit="1" customWidth="1"/>
    <col min="15623" max="15623" width="13" style="185" customWidth="1"/>
    <col min="15624" max="15624" width="16.42578125" style="185" customWidth="1"/>
    <col min="15625" max="15625" width="13.28515625" style="185" bestFit="1" customWidth="1"/>
    <col min="15626" max="15872" width="9.140625" style="185"/>
    <col min="15873" max="15873" width="49.28515625" style="185" customWidth="1"/>
    <col min="15874" max="15874" width="10.5703125" style="185" customWidth="1"/>
    <col min="15875" max="15875" width="15" style="185" customWidth="1"/>
    <col min="15876" max="15876" width="11.42578125" style="185" bestFit="1" customWidth="1"/>
    <col min="15877" max="15877" width="14" style="185" customWidth="1"/>
    <col min="15878" max="15878" width="11.28515625" style="185" bestFit="1" customWidth="1"/>
    <col min="15879" max="15879" width="13" style="185" customWidth="1"/>
    <col min="15880" max="15880" width="16.42578125" style="185" customWidth="1"/>
    <col min="15881" max="15881" width="13.28515625" style="185" bestFit="1" customWidth="1"/>
    <col min="15882" max="16128" width="9.140625" style="185"/>
    <col min="16129" max="16129" width="49.28515625" style="185" customWidth="1"/>
    <col min="16130" max="16130" width="10.5703125" style="185" customWidth="1"/>
    <col min="16131" max="16131" width="15" style="185" customWidth="1"/>
    <col min="16132" max="16132" width="11.42578125" style="185" bestFit="1" customWidth="1"/>
    <col min="16133" max="16133" width="14" style="185" customWidth="1"/>
    <col min="16134" max="16134" width="11.28515625" style="185" bestFit="1" customWidth="1"/>
    <col min="16135" max="16135" width="13" style="185" customWidth="1"/>
    <col min="16136" max="16136" width="16.42578125" style="185" customWidth="1"/>
    <col min="16137" max="16137" width="13.28515625" style="185" bestFit="1" customWidth="1"/>
    <col min="16138" max="16384" width="9.140625" style="185"/>
  </cols>
  <sheetData>
    <row r="1" spans="1:13" ht="15.75" x14ac:dyDescent="0.25">
      <c r="A1" s="443"/>
      <c r="B1" s="444"/>
      <c r="C1" s="444"/>
      <c r="D1" s="444"/>
      <c r="E1" s="444"/>
      <c r="F1" s="444"/>
      <c r="H1" s="443"/>
      <c r="I1" s="297" t="s">
        <v>1929</v>
      </c>
    </row>
    <row r="2" spans="1:13" ht="16.5" x14ac:dyDescent="0.25">
      <c r="A2" s="443"/>
      <c r="B2" s="446"/>
      <c r="C2" s="447"/>
      <c r="D2" s="444"/>
      <c r="E2" s="446"/>
      <c r="F2" s="444"/>
      <c r="G2" s="444"/>
      <c r="H2" s="443"/>
      <c r="I2" s="447"/>
    </row>
    <row r="3" spans="1:13" ht="15.75" x14ac:dyDescent="0.25">
      <c r="A3" s="555" t="s">
        <v>890</v>
      </c>
      <c r="B3" s="555"/>
      <c r="C3" s="555"/>
      <c r="D3" s="555"/>
      <c r="E3" s="555"/>
      <c r="F3" s="555"/>
      <c r="G3" s="555"/>
      <c r="H3" s="555"/>
      <c r="I3" s="555"/>
    </row>
    <row r="4" spans="1:13" ht="15.75" x14ac:dyDescent="0.25">
      <c r="A4" s="443"/>
      <c r="B4" s="446"/>
      <c r="C4" s="448"/>
      <c r="D4" s="446"/>
      <c r="E4" s="446"/>
      <c r="F4" s="444"/>
      <c r="G4" s="444"/>
      <c r="H4" s="443"/>
    </row>
    <row r="5" spans="1:13" ht="15.75" x14ac:dyDescent="0.25">
      <c r="A5" s="450"/>
      <c r="B5" s="556" t="s">
        <v>829</v>
      </c>
      <c r="C5" s="556"/>
      <c r="D5" s="556" t="s">
        <v>830</v>
      </c>
      <c r="E5" s="556"/>
      <c r="F5" s="556" t="s">
        <v>831</v>
      </c>
      <c r="G5" s="556"/>
      <c r="H5" s="557" t="s">
        <v>832</v>
      </c>
      <c r="I5" s="451" t="s">
        <v>833</v>
      </c>
      <c r="M5" s="128"/>
    </row>
    <row r="6" spans="1:13" ht="30.75" customHeight="1" x14ac:dyDescent="0.25">
      <c r="A6" s="450" t="s">
        <v>413</v>
      </c>
      <c r="B6" s="452" t="s">
        <v>834</v>
      </c>
      <c r="C6" s="452" t="s">
        <v>835</v>
      </c>
      <c r="D6" s="452" t="s">
        <v>834</v>
      </c>
      <c r="E6" s="452" t="s">
        <v>835</v>
      </c>
      <c r="F6" s="452" t="s">
        <v>834</v>
      </c>
      <c r="G6" s="452" t="s">
        <v>835</v>
      </c>
      <c r="H6" s="557"/>
      <c r="I6" s="451" t="s">
        <v>836</v>
      </c>
      <c r="M6" s="128"/>
    </row>
    <row r="7" spans="1:13" ht="15.75" x14ac:dyDescent="0.25">
      <c r="A7" s="450"/>
      <c r="B7" s="452"/>
      <c r="C7" s="452"/>
      <c r="D7" s="452"/>
      <c r="E7" s="452"/>
      <c r="F7" s="452"/>
      <c r="G7" s="452"/>
      <c r="H7" s="450"/>
      <c r="I7" s="453"/>
      <c r="M7" s="128"/>
    </row>
    <row r="8" spans="1:13" ht="31.5" x14ac:dyDescent="0.25">
      <c r="A8" s="454" t="s">
        <v>837</v>
      </c>
      <c r="B8" s="455">
        <v>49.09</v>
      </c>
      <c r="C8" s="456">
        <v>224832200</v>
      </c>
      <c r="D8" s="455">
        <v>49.09</v>
      </c>
      <c r="E8" s="456">
        <v>224832200</v>
      </c>
      <c r="F8" s="456">
        <v>0</v>
      </c>
      <c r="G8" s="456">
        <v>0</v>
      </c>
      <c r="H8" s="456">
        <f t="shared" ref="H8:H56" si="0">E8</f>
        <v>224832200</v>
      </c>
      <c r="I8" s="457">
        <f t="shared" ref="I8:I56" si="1">G8</f>
        <v>0</v>
      </c>
      <c r="M8" s="128"/>
    </row>
    <row r="9" spans="1:13" ht="31.5" x14ac:dyDescent="0.25">
      <c r="A9" s="454" t="s">
        <v>891</v>
      </c>
      <c r="B9" s="465">
        <v>1261.0999999999999</v>
      </c>
      <c r="C9" s="456">
        <v>14128015</v>
      </c>
      <c r="D9" s="465">
        <v>1261.0999999999999</v>
      </c>
      <c r="E9" s="456">
        <v>14128015</v>
      </c>
      <c r="F9" s="456">
        <v>0</v>
      </c>
      <c r="G9" s="456">
        <v>0</v>
      </c>
      <c r="H9" s="456">
        <f t="shared" si="0"/>
        <v>14128015</v>
      </c>
      <c r="I9" s="457">
        <f t="shared" si="1"/>
        <v>0</v>
      </c>
      <c r="M9" s="128"/>
    </row>
    <row r="10" spans="1:13" ht="15.75" x14ac:dyDescent="0.25">
      <c r="A10" s="454" t="s">
        <v>892</v>
      </c>
      <c r="B10" s="456"/>
      <c r="C10" s="456">
        <v>48400000</v>
      </c>
      <c r="D10" s="456"/>
      <c r="E10" s="456">
        <v>48400000</v>
      </c>
      <c r="F10" s="456">
        <v>0</v>
      </c>
      <c r="G10" s="456">
        <v>0</v>
      </c>
      <c r="H10" s="456">
        <f t="shared" ref="H10" si="2">E10</f>
        <v>48400000</v>
      </c>
      <c r="I10" s="457">
        <f t="shared" ref="I10" si="3">G10</f>
        <v>0</v>
      </c>
      <c r="M10" s="128"/>
    </row>
    <row r="11" spans="1:13" ht="31.5" x14ac:dyDescent="0.25">
      <c r="A11" s="454" t="s">
        <v>893</v>
      </c>
      <c r="B11" s="456"/>
      <c r="C11" s="456">
        <v>8456552</v>
      </c>
      <c r="D11" s="456"/>
      <c r="E11" s="456">
        <v>8456552</v>
      </c>
      <c r="F11" s="456">
        <v>0</v>
      </c>
      <c r="G11" s="456">
        <v>0</v>
      </c>
      <c r="H11" s="456">
        <f t="shared" ref="H11" si="4">E11</f>
        <v>8456552</v>
      </c>
      <c r="I11" s="457">
        <f t="shared" ref="I11" si="5">G11</f>
        <v>0</v>
      </c>
      <c r="M11" s="128"/>
    </row>
    <row r="12" spans="1:13" ht="15.75" x14ac:dyDescent="0.25">
      <c r="A12" s="454" t="s">
        <v>894</v>
      </c>
      <c r="B12" s="456"/>
      <c r="C12" s="456">
        <v>21800500</v>
      </c>
      <c r="D12" s="456"/>
      <c r="E12" s="456">
        <v>21800500</v>
      </c>
      <c r="F12" s="456">
        <v>0</v>
      </c>
      <c r="G12" s="456">
        <v>0</v>
      </c>
      <c r="H12" s="456">
        <f t="shared" ref="H12" si="6">E12</f>
        <v>21800500</v>
      </c>
      <c r="I12" s="457">
        <f t="shared" ref="I12" si="7">G12</f>
        <v>0</v>
      </c>
      <c r="M12" s="128"/>
    </row>
    <row r="13" spans="1:13" ht="15.75" x14ac:dyDescent="0.25">
      <c r="A13" s="454" t="s">
        <v>838</v>
      </c>
      <c r="B13" s="456">
        <v>18984</v>
      </c>
      <c r="C13" s="458">
        <v>0</v>
      </c>
      <c r="D13" s="456">
        <v>18984</v>
      </c>
      <c r="E13" s="458">
        <v>0</v>
      </c>
      <c r="F13" s="456">
        <v>0</v>
      </c>
      <c r="G13" s="456">
        <v>0</v>
      </c>
      <c r="H13" s="456">
        <f t="shared" si="0"/>
        <v>0</v>
      </c>
      <c r="I13" s="457">
        <f t="shared" si="1"/>
        <v>0</v>
      </c>
      <c r="M13" s="128"/>
    </row>
    <row r="14" spans="1:13" ht="31.5" x14ac:dyDescent="0.25">
      <c r="A14" s="454" t="s">
        <v>839</v>
      </c>
      <c r="B14" s="456">
        <v>140</v>
      </c>
      <c r="C14" s="458">
        <v>0</v>
      </c>
      <c r="D14" s="456">
        <v>140</v>
      </c>
      <c r="E14" s="458">
        <v>0</v>
      </c>
      <c r="F14" s="456">
        <v>0</v>
      </c>
      <c r="G14" s="456">
        <v>0</v>
      </c>
      <c r="H14" s="456">
        <f t="shared" si="0"/>
        <v>0</v>
      </c>
      <c r="I14" s="457">
        <f t="shared" si="1"/>
        <v>0</v>
      </c>
      <c r="M14" s="128"/>
    </row>
    <row r="15" spans="1:13" ht="15.75" x14ac:dyDescent="0.25">
      <c r="A15" s="454" t="s">
        <v>840</v>
      </c>
      <c r="B15" s="456"/>
      <c r="C15" s="458">
        <v>20509000</v>
      </c>
      <c r="D15" s="456"/>
      <c r="E15" s="458">
        <v>20509000</v>
      </c>
      <c r="F15" s="456">
        <v>0</v>
      </c>
      <c r="G15" s="456">
        <v>0</v>
      </c>
      <c r="H15" s="456">
        <f t="shared" si="0"/>
        <v>20509000</v>
      </c>
      <c r="I15" s="457">
        <v>0</v>
      </c>
      <c r="M15" s="128"/>
    </row>
    <row r="16" spans="1:13" ht="31.5" x14ac:dyDescent="0.25">
      <c r="A16" s="459" t="s">
        <v>895</v>
      </c>
      <c r="B16" s="460"/>
      <c r="C16" s="461">
        <f>SUM(C8:C15)</f>
        <v>338126267</v>
      </c>
      <c r="D16" s="460"/>
      <c r="E16" s="461">
        <f>SUM(E8:E15)</f>
        <v>338126267</v>
      </c>
      <c r="F16" s="460"/>
      <c r="G16" s="461">
        <f>SUM(G8:G15)</f>
        <v>0</v>
      </c>
      <c r="H16" s="461">
        <f>SUM(H8:H15)</f>
        <v>338126267</v>
      </c>
      <c r="I16" s="461">
        <f>SUM(I8:I15)</f>
        <v>0</v>
      </c>
      <c r="M16" s="128"/>
    </row>
    <row r="17" spans="1:13" ht="31.5" x14ac:dyDescent="0.25">
      <c r="A17" s="462" t="s">
        <v>841</v>
      </c>
      <c r="B17" s="460">
        <v>600</v>
      </c>
      <c r="C17" s="460">
        <v>60000</v>
      </c>
      <c r="D17" s="460">
        <v>48</v>
      </c>
      <c r="E17" s="460">
        <v>4800</v>
      </c>
      <c r="F17" s="463">
        <f t="shared" ref="F17:G31" si="8">D17-B17</f>
        <v>-552</v>
      </c>
      <c r="G17" s="460">
        <f t="shared" si="8"/>
        <v>-55200</v>
      </c>
      <c r="H17" s="460">
        <v>0</v>
      </c>
      <c r="I17" s="464">
        <v>-60000</v>
      </c>
      <c r="M17" s="128"/>
    </row>
    <row r="18" spans="1:13" ht="31.5" x14ac:dyDescent="0.25">
      <c r="A18" s="462" t="s">
        <v>842</v>
      </c>
      <c r="B18" s="460"/>
      <c r="C18" s="460">
        <f>C16+C17</f>
        <v>338186267</v>
      </c>
      <c r="D18" s="460"/>
      <c r="E18" s="460">
        <f>E16+E17</f>
        <v>338131067</v>
      </c>
      <c r="F18" s="460"/>
      <c r="G18" s="460"/>
      <c r="H18" s="460">
        <f>H16+H17</f>
        <v>338126267</v>
      </c>
      <c r="I18" s="460">
        <f>I16+I17</f>
        <v>-60000</v>
      </c>
      <c r="M18" s="128"/>
    </row>
    <row r="19" spans="1:13" ht="15.75" x14ac:dyDescent="0.25">
      <c r="A19" s="454" t="s">
        <v>843</v>
      </c>
      <c r="B19" s="465">
        <v>33.700000000000003</v>
      </c>
      <c r="C19" s="456">
        <v>100423753</v>
      </c>
      <c r="D19" s="465">
        <v>33.700000000000003</v>
      </c>
      <c r="E19" s="456">
        <v>100423753</v>
      </c>
      <c r="F19" s="465">
        <f t="shared" si="8"/>
        <v>0</v>
      </c>
      <c r="G19" s="456">
        <f t="shared" si="8"/>
        <v>0</v>
      </c>
      <c r="H19" s="456">
        <f t="shared" si="0"/>
        <v>100423753</v>
      </c>
      <c r="I19" s="457">
        <f t="shared" si="1"/>
        <v>0</v>
      </c>
      <c r="M19" s="128"/>
    </row>
    <row r="20" spans="1:13" ht="31.5" x14ac:dyDescent="0.25">
      <c r="A20" s="454" t="s">
        <v>844</v>
      </c>
      <c r="B20" s="465">
        <v>22</v>
      </c>
      <c r="C20" s="456">
        <v>26400000</v>
      </c>
      <c r="D20" s="465">
        <v>22</v>
      </c>
      <c r="E20" s="456">
        <f>ROUND(D20*1800000*2/3,0)</f>
        <v>26400000</v>
      </c>
      <c r="F20" s="465">
        <f t="shared" si="8"/>
        <v>0</v>
      </c>
      <c r="G20" s="456">
        <f t="shared" si="8"/>
        <v>0</v>
      </c>
      <c r="H20" s="456">
        <f t="shared" si="0"/>
        <v>26400000</v>
      </c>
      <c r="I20" s="457">
        <f t="shared" si="1"/>
        <v>0</v>
      </c>
      <c r="M20" s="128"/>
    </row>
    <row r="21" spans="1:13" ht="15.75" x14ac:dyDescent="0.25">
      <c r="A21" s="454" t="s">
        <v>845</v>
      </c>
      <c r="B21" s="465">
        <v>32.700000000000003</v>
      </c>
      <c r="C21" s="456">
        <v>48721910</v>
      </c>
      <c r="D21" s="465">
        <v>33.1</v>
      </c>
      <c r="E21" s="456">
        <v>49317897</v>
      </c>
      <c r="F21" s="465">
        <f t="shared" si="8"/>
        <v>0.39999999999999858</v>
      </c>
      <c r="G21" s="456">
        <f t="shared" si="8"/>
        <v>595987</v>
      </c>
      <c r="H21" s="456">
        <f t="shared" si="0"/>
        <v>49317897</v>
      </c>
      <c r="I21" s="457">
        <f t="shared" si="1"/>
        <v>595987</v>
      </c>
      <c r="M21" s="128"/>
    </row>
    <row r="22" spans="1:13" ht="31.5" x14ac:dyDescent="0.25">
      <c r="A22" s="454" t="s">
        <v>846</v>
      </c>
      <c r="B22" s="465">
        <v>22</v>
      </c>
      <c r="C22" s="456">
        <f>ROUND(B22*1800000/3,0)</f>
        <v>13200000</v>
      </c>
      <c r="D22" s="465">
        <v>22</v>
      </c>
      <c r="E22" s="456">
        <f>ROUND(D22*1800000/3,0)</f>
        <v>13200000</v>
      </c>
      <c r="F22" s="465">
        <f t="shared" si="8"/>
        <v>0</v>
      </c>
      <c r="G22" s="456">
        <f t="shared" si="8"/>
        <v>0</v>
      </c>
      <c r="H22" s="456">
        <f t="shared" si="0"/>
        <v>13200000</v>
      </c>
      <c r="I22" s="457">
        <f t="shared" si="1"/>
        <v>0</v>
      </c>
      <c r="M22" s="128"/>
    </row>
    <row r="23" spans="1:13" ht="47.25" x14ac:dyDescent="0.25">
      <c r="A23" s="454" t="s">
        <v>897</v>
      </c>
      <c r="B23" s="465">
        <v>32.700000000000003</v>
      </c>
      <c r="C23" s="456">
        <v>1249140</v>
      </c>
      <c r="D23" s="465">
        <v>33.1</v>
      </c>
      <c r="E23" s="456">
        <v>1264420</v>
      </c>
      <c r="F23" s="465">
        <f t="shared" si="8"/>
        <v>0.39999999999999858</v>
      </c>
      <c r="G23" s="456">
        <f t="shared" si="8"/>
        <v>15280</v>
      </c>
      <c r="H23" s="456">
        <f t="shared" si="0"/>
        <v>1264420</v>
      </c>
      <c r="I23" s="457">
        <f t="shared" si="1"/>
        <v>15280</v>
      </c>
      <c r="M23" s="128"/>
    </row>
    <row r="24" spans="1:13" ht="31.5" x14ac:dyDescent="0.25">
      <c r="A24" s="454" t="s">
        <v>898</v>
      </c>
      <c r="B24" s="456">
        <v>380</v>
      </c>
      <c r="C24" s="456">
        <v>20697333</v>
      </c>
      <c r="D24" s="456">
        <v>380</v>
      </c>
      <c r="E24" s="456">
        <v>20697333</v>
      </c>
      <c r="F24" s="465">
        <f t="shared" si="8"/>
        <v>0</v>
      </c>
      <c r="G24" s="456">
        <f t="shared" si="8"/>
        <v>0</v>
      </c>
      <c r="H24" s="456">
        <f t="shared" si="0"/>
        <v>20697333</v>
      </c>
      <c r="I24" s="457">
        <f t="shared" si="1"/>
        <v>0</v>
      </c>
      <c r="M24" s="128"/>
    </row>
    <row r="25" spans="1:13" ht="31.5" x14ac:dyDescent="0.25">
      <c r="A25" s="454" t="s">
        <v>899</v>
      </c>
      <c r="B25" s="456">
        <v>375</v>
      </c>
      <c r="C25" s="456">
        <v>10212500</v>
      </c>
      <c r="D25" s="456">
        <v>380</v>
      </c>
      <c r="E25" s="456">
        <v>10348667</v>
      </c>
      <c r="F25" s="465">
        <f t="shared" si="8"/>
        <v>5</v>
      </c>
      <c r="G25" s="456">
        <f t="shared" si="8"/>
        <v>136167</v>
      </c>
      <c r="H25" s="456">
        <f t="shared" si="0"/>
        <v>10348667</v>
      </c>
      <c r="I25" s="457">
        <f t="shared" si="1"/>
        <v>136167</v>
      </c>
      <c r="M25" s="128"/>
    </row>
    <row r="26" spans="1:13" ht="47.25" x14ac:dyDescent="0.25">
      <c r="A26" s="454" t="s">
        <v>900</v>
      </c>
      <c r="B26" s="465">
        <v>9.1999999999999993</v>
      </c>
      <c r="C26" s="456">
        <v>3853880</v>
      </c>
      <c r="D26" s="465">
        <v>9.1</v>
      </c>
      <c r="E26" s="456">
        <v>3811990</v>
      </c>
      <c r="F26" s="465">
        <f t="shared" ref="F26:G28" si="9">D26-B26</f>
        <v>-9.9999999999999645E-2</v>
      </c>
      <c r="G26" s="456">
        <f t="shared" si="9"/>
        <v>-41890</v>
      </c>
      <c r="H26" s="456">
        <f t="shared" si="0"/>
        <v>3811990</v>
      </c>
      <c r="I26" s="457">
        <f t="shared" si="1"/>
        <v>-41890</v>
      </c>
      <c r="M26" s="128"/>
    </row>
    <row r="27" spans="1:13" ht="47.25" x14ac:dyDescent="0.25">
      <c r="A27" s="454" t="s">
        <v>901</v>
      </c>
      <c r="B27" s="465">
        <v>3.5</v>
      </c>
      <c r="C27" s="456">
        <v>1343972</v>
      </c>
      <c r="D27" s="465">
        <v>3.5</v>
      </c>
      <c r="E27" s="456">
        <v>1343972</v>
      </c>
      <c r="F27" s="465">
        <f t="shared" si="9"/>
        <v>0</v>
      </c>
      <c r="G27" s="456">
        <f t="shared" si="9"/>
        <v>0</v>
      </c>
      <c r="H27" s="456">
        <f t="shared" ref="H27" si="10">E27</f>
        <v>1343972</v>
      </c>
      <c r="I27" s="457">
        <f t="shared" ref="I27" si="11">G27</f>
        <v>0</v>
      </c>
      <c r="M27" s="128"/>
    </row>
    <row r="28" spans="1:13" ht="47.25" x14ac:dyDescent="0.25">
      <c r="A28" s="454" t="s">
        <v>847</v>
      </c>
      <c r="B28" s="465">
        <v>0.9</v>
      </c>
      <c r="C28" s="456">
        <v>1516320</v>
      </c>
      <c r="D28" s="465">
        <v>0.9</v>
      </c>
      <c r="E28" s="456">
        <v>1516320</v>
      </c>
      <c r="F28" s="465">
        <f t="shared" si="9"/>
        <v>0</v>
      </c>
      <c r="G28" s="456">
        <f t="shared" si="9"/>
        <v>0</v>
      </c>
      <c r="H28" s="456">
        <f>E28</f>
        <v>1516320</v>
      </c>
      <c r="I28" s="457">
        <f>G28</f>
        <v>0</v>
      </c>
      <c r="M28" s="128"/>
    </row>
    <row r="29" spans="1:13" ht="31.5" x14ac:dyDescent="0.25">
      <c r="A29" s="459" t="s">
        <v>848</v>
      </c>
      <c r="B29" s="460"/>
      <c r="C29" s="460">
        <f>SUM(C19:C28)</f>
        <v>227618808</v>
      </c>
      <c r="D29" s="460"/>
      <c r="E29" s="460">
        <f>SUM(E19:E28)</f>
        <v>228324352</v>
      </c>
      <c r="F29" s="460"/>
      <c r="G29" s="460">
        <f>SUM(G19:G28)</f>
        <v>705544</v>
      </c>
      <c r="H29" s="460">
        <f>SUM(H19:H28)</f>
        <v>228324352</v>
      </c>
      <c r="I29" s="460">
        <f>SUM(I19:I28)</f>
        <v>705544</v>
      </c>
      <c r="M29" s="128"/>
    </row>
    <row r="30" spans="1:13" ht="15.75" x14ac:dyDescent="0.25">
      <c r="A30" s="454" t="s">
        <v>849</v>
      </c>
      <c r="B30" s="466">
        <v>2.5</v>
      </c>
      <c r="C30" s="456">
        <v>7500000</v>
      </c>
      <c r="D30" s="466">
        <v>2.5</v>
      </c>
      <c r="E30" s="456">
        <v>7500000</v>
      </c>
      <c r="F30" s="465">
        <f t="shared" si="8"/>
        <v>0</v>
      </c>
      <c r="G30" s="456">
        <f t="shared" si="8"/>
        <v>0</v>
      </c>
      <c r="H30" s="456">
        <f t="shared" si="0"/>
        <v>7500000</v>
      </c>
      <c r="I30" s="457">
        <f t="shared" si="1"/>
        <v>0</v>
      </c>
      <c r="M30" s="128"/>
    </row>
    <row r="31" spans="1:13" ht="15.75" x14ac:dyDescent="0.25">
      <c r="A31" s="454" t="s">
        <v>850</v>
      </c>
      <c r="B31" s="466">
        <v>5.3</v>
      </c>
      <c r="C31" s="456">
        <v>15900000</v>
      </c>
      <c r="D31" s="466">
        <v>5.3</v>
      </c>
      <c r="E31" s="456">
        <v>15900000</v>
      </c>
      <c r="F31" s="465">
        <f t="shared" si="8"/>
        <v>0</v>
      </c>
      <c r="G31" s="456">
        <f t="shared" si="8"/>
        <v>0</v>
      </c>
      <c r="H31" s="456">
        <f t="shared" si="0"/>
        <v>15900000</v>
      </c>
      <c r="I31" s="457">
        <f t="shared" si="1"/>
        <v>0</v>
      </c>
      <c r="M31" s="128"/>
    </row>
    <row r="32" spans="1:13" ht="15.75" x14ac:dyDescent="0.25">
      <c r="A32" s="454" t="s">
        <v>851</v>
      </c>
      <c r="B32" s="456">
        <v>128</v>
      </c>
      <c r="C32" s="456">
        <v>7794688</v>
      </c>
      <c r="D32" s="456">
        <v>129</v>
      </c>
      <c r="E32" s="456">
        <f>D32*60896</f>
        <v>7855584</v>
      </c>
      <c r="F32" s="465">
        <f t="shared" ref="F32:G45" si="12">D32-B32</f>
        <v>1</v>
      </c>
      <c r="G32" s="456">
        <f t="shared" si="12"/>
        <v>60896</v>
      </c>
      <c r="H32" s="456">
        <f t="shared" si="0"/>
        <v>7855584</v>
      </c>
      <c r="I32" s="457">
        <f t="shared" si="1"/>
        <v>60896</v>
      </c>
      <c r="M32" s="128"/>
    </row>
    <row r="33" spans="1:13" ht="15.75" x14ac:dyDescent="0.25">
      <c r="A33" s="454" t="s">
        <v>902</v>
      </c>
      <c r="B33" s="456">
        <v>1</v>
      </c>
      <c r="C33" s="456">
        <v>25000</v>
      </c>
      <c r="D33" s="456">
        <v>2</v>
      </c>
      <c r="E33" s="456">
        <v>50000</v>
      </c>
      <c r="F33" s="465">
        <f t="shared" si="12"/>
        <v>1</v>
      </c>
      <c r="G33" s="456">
        <f t="shared" si="12"/>
        <v>25000</v>
      </c>
      <c r="H33" s="456">
        <f t="shared" si="0"/>
        <v>50000</v>
      </c>
      <c r="I33" s="457">
        <f t="shared" si="1"/>
        <v>25000</v>
      </c>
      <c r="M33" s="128"/>
    </row>
    <row r="34" spans="1:13" ht="15.75" x14ac:dyDescent="0.25">
      <c r="A34" s="454" t="s">
        <v>903</v>
      </c>
      <c r="B34" s="456">
        <v>63</v>
      </c>
      <c r="C34" s="456">
        <v>17199000</v>
      </c>
      <c r="D34" s="456">
        <v>66</v>
      </c>
      <c r="E34" s="456">
        <v>18018000</v>
      </c>
      <c r="F34" s="465">
        <f t="shared" ref="F34" si="13">D34-B34</f>
        <v>3</v>
      </c>
      <c r="G34" s="456">
        <f t="shared" ref="G34" si="14">E34-C34</f>
        <v>819000</v>
      </c>
      <c r="H34" s="456">
        <f t="shared" ref="H34" si="15">E34</f>
        <v>18018000</v>
      </c>
      <c r="I34" s="457">
        <f t="shared" ref="I34" si="16">G34</f>
        <v>819000</v>
      </c>
      <c r="M34" s="128"/>
    </row>
    <row r="35" spans="1:13" ht="15.75" x14ac:dyDescent="0.25">
      <c r="A35" s="454" t="s">
        <v>852</v>
      </c>
      <c r="B35" s="456">
        <v>12</v>
      </c>
      <c r="C35" s="456">
        <v>2500000</v>
      </c>
      <c r="D35" s="456">
        <v>12</v>
      </c>
      <c r="E35" s="456">
        <v>2500000</v>
      </c>
      <c r="F35" s="465">
        <f>D35-B35</f>
        <v>0</v>
      </c>
      <c r="G35" s="456">
        <f>E35-C35</f>
        <v>0</v>
      </c>
      <c r="H35" s="456">
        <f>E35</f>
        <v>2500000</v>
      </c>
      <c r="I35" s="457">
        <f>G35</f>
        <v>0</v>
      </c>
      <c r="M35" s="128"/>
    </row>
    <row r="36" spans="1:13" ht="15.75" x14ac:dyDescent="0.25">
      <c r="A36" s="454" t="s">
        <v>853</v>
      </c>
      <c r="B36" s="456">
        <v>28</v>
      </c>
      <c r="C36" s="456">
        <f>B36*163500</f>
        <v>4578000</v>
      </c>
      <c r="D36" s="456">
        <v>27</v>
      </c>
      <c r="E36" s="456">
        <f>D36*163500</f>
        <v>4414500</v>
      </c>
      <c r="F36" s="465">
        <f t="shared" si="12"/>
        <v>-1</v>
      </c>
      <c r="G36" s="456">
        <f t="shared" si="12"/>
        <v>-163500</v>
      </c>
      <c r="H36" s="456">
        <f t="shared" si="0"/>
        <v>4414500</v>
      </c>
      <c r="I36" s="457">
        <f t="shared" si="1"/>
        <v>-163500</v>
      </c>
      <c r="M36" s="128"/>
    </row>
    <row r="37" spans="1:13" ht="15.75" x14ac:dyDescent="0.25">
      <c r="A37" s="454" t="s">
        <v>854</v>
      </c>
      <c r="B37" s="456">
        <v>12</v>
      </c>
      <c r="C37" s="456">
        <f>B37*550000</f>
        <v>6600000</v>
      </c>
      <c r="D37" s="456">
        <v>14</v>
      </c>
      <c r="E37" s="456">
        <f>D37*550000</f>
        <v>7700000</v>
      </c>
      <c r="F37" s="465">
        <f t="shared" si="12"/>
        <v>2</v>
      </c>
      <c r="G37" s="456">
        <f t="shared" si="12"/>
        <v>1100000</v>
      </c>
      <c r="H37" s="456">
        <f t="shared" si="0"/>
        <v>7700000</v>
      </c>
      <c r="I37" s="457">
        <f t="shared" si="1"/>
        <v>1100000</v>
      </c>
      <c r="M37" s="128"/>
    </row>
    <row r="38" spans="1:13" ht="15.75" x14ac:dyDescent="0.25">
      <c r="A38" s="454" t="s">
        <v>855</v>
      </c>
      <c r="B38" s="456">
        <v>9</v>
      </c>
      <c r="C38" s="456">
        <f>B38*372000</f>
        <v>3348000</v>
      </c>
      <c r="D38" s="456">
        <v>10</v>
      </c>
      <c r="E38" s="456">
        <f>D38*372000</f>
        <v>3720000</v>
      </c>
      <c r="F38" s="465">
        <f t="shared" si="12"/>
        <v>1</v>
      </c>
      <c r="G38" s="456">
        <f t="shared" si="12"/>
        <v>372000</v>
      </c>
      <c r="H38" s="456">
        <f t="shared" si="0"/>
        <v>3720000</v>
      </c>
      <c r="I38" s="457">
        <f t="shared" si="1"/>
        <v>372000</v>
      </c>
      <c r="M38" s="128"/>
    </row>
    <row r="39" spans="1:13" ht="15.75" x14ac:dyDescent="0.25">
      <c r="A39" s="454" t="s">
        <v>856</v>
      </c>
      <c r="B39" s="456">
        <v>25</v>
      </c>
      <c r="C39" s="456">
        <f>B39*247320</f>
        <v>6183000</v>
      </c>
      <c r="D39" s="456">
        <v>27</v>
      </c>
      <c r="E39" s="456">
        <f>D39*247320</f>
        <v>6677640</v>
      </c>
      <c r="F39" s="465">
        <f t="shared" si="12"/>
        <v>2</v>
      </c>
      <c r="G39" s="456">
        <f t="shared" si="12"/>
        <v>494640</v>
      </c>
      <c r="H39" s="456">
        <f t="shared" si="0"/>
        <v>6677640</v>
      </c>
      <c r="I39" s="457">
        <f t="shared" si="1"/>
        <v>494640</v>
      </c>
      <c r="M39" s="128"/>
    </row>
    <row r="40" spans="1:13" ht="31.5" x14ac:dyDescent="0.25">
      <c r="A40" s="454" t="s">
        <v>857</v>
      </c>
      <c r="B40" s="456">
        <v>45</v>
      </c>
      <c r="C40" s="456">
        <f>B40*494100</f>
        <v>22234500</v>
      </c>
      <c r="D40" s="456">
        <v>45</v>
      </c>
      <c r="E40" s="456">
        <f>D40*494100</f>
        <v>22234500</v>
      </c>
      <c r="F40" s="465">
        <f t="shared" si="12"/>
        <v>0</v>
      </c>
      <c r="G40" s="456">
        <f t="shared" si="12"/>
        <v>0</v>
      </c>
      <c r="H40" s="456">
        <f t="shared" si="0"/>
        <v>22234500</v>
      </c>
      <c r="I40" s="457">
        <f t="shared" si="1"/>
        <v>0</v>
      </c>
      <c r="M40" s="128"/>
    </row>
    <row r="41" spans="1:13" ht="31.5" x14ac:dyDescent="0.25">
      <c r="A41" s="454" t="s">
        <v>904</v>
      </c>
      <c r="B41" s="456">
        <v>0</v>
      </c>
      <c r="C41" s="456">
        <f>B41*543510</f>
        <v>0</v>
      </c>
      <c r="D41" s="456">
        <v>1</v>
      </c>
      <c r="E41" s="456">
        <f>D41*518805</f>
        <v>518805</v>
      </c>
      <c r="F41" s="465">
        <f t="shared" ref="F41:G44" si="17">D41-B41</f>
        <v>1</v>
      </c>
      <c r="G41" s="456">
        <f t="shared" si="17"/>
        <v>518805</v>
      </c>
      <c r="H41" s="456">
        <f>E41</f>
        <v>518805</v>
      </c>
      <c r="I41" s="457">
        <f>G41</f>
        <v>518805</v>
      </c>
      <c r="M41" s="128"/>
    </row>
    <row r="42" spans="1:13" ht="31.5" x14ac:dyDescent="0.25">
      <c r="A42" s="454" t="s">
        <v>858</v>
      </c>
      <c r="B42" s="456">
        <v>1</v>
      </c>
      <c r="C42" s="456">
        <f>B42*543510</f>
        <v>543510</v>
      </c>
      <c r="D42" s="456">
        <v>1</v>
      </c>
      <c r="E42" s="456">
        <f>D42*543510</f>
        <v>543510</v>
      </c>
      <c r="F42" s="465">
        <f t="shared" si="17"/>
        <v>0</v>
      </c>
      <c r="G42" s="456">
        <f t="shared" si="17"/>
        <v>0</v>
      </c>
      <c r="H42" s="456">
        <f>E42</f>
        <v>543510</v>
      </c>
      <c r="I42" s="457">
        <f>G42</f>
        <v>0</v>
      </c>
      <c r="M42" s="128"/>
    </row>
    <row r="43" spans="1:13" ht="15.75" x14ac:dyDescent="0.25">
      <c r="A43" s="454" t="s">
        <v>859</v>
      </c>
      <c r="B43" s="456">
        <v>1</v>
      </c>
      <c r="C43" s="456">
        <f>B43*741150</f>
        <v>741150</v>
      </c>
      <c r="D43" s="456">
        <v>1</v>
      </c>
      <c r="E43" s="456">
        <f>D43*741150</f>
        <v>741150</v>
      </c>
      <c r="F43" s="465">
        <f t="shared" si="17"/>
        <v>0</v>
      </c>
      <c r="G43" s="456">
        <f t="shared" si="17"/>
        <v>0</v>
      </c>
      <c r="H43" s="456">
        <f>E43</f>
        <v>741150</v>
      </c>
      <c r="I43" s="457">
        <f>G43</f>
        <v>0</v>
      </c>
      <c r="M43" s="128"/>
    </row>
    <row r="44" spans="1:13" ht="15.75" x14ac:dyDescent="0.25">
      <c r="A44" s="454" t="s">
        <v>905</v>
      </c>
      <c r="B44" s="456">
        <v>47</v>
      </c>
      <c r="C44" s="456">
        <f>B44*475000</f>
        <v>22325000</v>
      </c>
      <c r="D44" s="456">
        <v>48</v>
      </c>
      <c r="E44" s="456">
        <f>D44*475000</f>
        <v>22800000</v>
      </c>
      <c r="F44" s="465">
        <f t="shared" si="17"/>
        <v>1</v>
      </c>
      <c r="G44" s="456">
        <f t="shared" si="17"/>
        <v>475000</v>
      </c>
      <c r="H44" s="456">
        <f>E44</f>
        <v>22800000</v>
      </c>
      <c r="I44" s="457">
        <f>G44</f>
        <v>475000</v>
      </c>
      <c r="M44" s="128"/>
    </row>
    <row r="45" spans="1:13" ht="15.75" x14ac:dyDescent="0.25">
      <c r="A45" s="454" t="s">
        <v>860</v>
      </c>
      <c r="B45" s="456">
        <v>9</v>
      </c>
      <c r="C45" s="456">
        <f>B45*515185</f>
        <v>4636665</v>
      </c>
      <c r="D45" s="456">
        <v>9</v>
      </c>
      <c r="E45" s="456">
        <f>D45*515185</f>
        <v>4636665</v>
      </c>
      <c r="F45" s="465">
        <f t="shared" si="12"/>
        <v>0</v>
      </c>
      <c r="G45" s="456">
        <f t="shared" si="12"/>
        <v>0</v>
      </c>
      <c r="H45" s="456">
        <f t="shared" si="0"/>
        <v>4636665</v>
      </c>
      <c r="I45" s="457">
        <f t="shared" si="1"/>
        <v>0</v>
      </c>
      <c r="M45" s="128"/>
    </row>
    <row r="46" spans="1:13" s="473" customFormat="1" ht="15.75" x14ac:dyDescent="0.25">
      <c r="A46" s="471" t="s">
        <v>870</v>
      </c>
      <c r="B46" s="456">
        <v>12</v>
      </c>
      <c r="C46" s="456">
        <v>3000000</v>
      </c>
      <c r="D46" s="467">
        <v>12</v>
      </c>
      <c r="E46" s="456">
        <v>3000000</v>
      </c>
      <c r="F46" s="465">
        <f t="shared" ref="F46:G51" si="18">D46-B46</f>
        <v>0</v>
      </c>
      <c r="G46" s="456">
        <f t="shared" si="18"/>
        <v>0</v>
      </c>
      <c r="H46" s="456">
        <f t="shared" ref="H46:H51" si="19">E46</f>
        <v>3000000</v>
      </c>
      <c r="I46" s="457">
        <f t="shared" ref="I46:I51" si="20">G46</f>
        <v>0</v>
      </c>
      <c r="J46" s="472"/>
      <c r="K46" s="472"/>
      <c r="L46" s="472"/>
    </row>
    <row r="47" spans="1:13" s="473" customFormat="1" ht="15.75" x14ac:dyDescent="0.25">
      <c r="A47" s="471" t="s">
        <v>871</v>
      </c>
      <c r="B47" s="456">
        <v>3200</v>
      </c>
      <c r="C47" s="456">
        <f>B47*1800</f>
        <v>5760000</v>
      </c>
      <c r="D47" s="467">
        <v>3200</v>
      </c>
      <c r="E47" s="456">
        <f>D47*1800</f>
        <v>5760000</v>
      </c>
      <c r="F47" s="465">
        <f t="shared" si="18"/>
        <v>0</v>
      </c>
      <c r="G47" s="456">
        <f t="shared" si="18"/>
        <v>0</v>
      </c>
      <c r="H47" s="456">
        <f t="shared" si="19"/>
        <v>5760000</v>
      </c>
      <c r="I47" s="457">
        <f t="shared" si="20"/>
        <v>0</v>
      </c>
      <c r="J47" s="472"/>
      <c r="K47" s="472"/>
      <c r="L47" s="472"/>
    </row>
    <row r="48" spans="1:13" s="473" customFormat="1" ht="31.5" x14ac:dyDescent="0.25">
      <c r="A48" s="471" t="s">
        <v>872</v>
      </c>
      <c r="B48" s="456">
        <v>12</v>
      </c>
      <c r="C48" s="456">
        <v>2000000</v>
      </c>
      <c r="D48" s="467">
        <v>12</v>
      </c>
      <c r="E48" s="456">
        <v>2000000</v>
      </c>
      <c r="F48" s="465">
        <f t="shared" si="18"/>
        <v>0</v>
      </c>
      <c r="G48" s="456">
        <f t="shared" si="18"/>
        <v>0</v>
      </c>
      <c r="H48" s="456">
        <f t="shared" si="19"/>
        <v>2000000</v>
      </c>
      <c r="I48" s="457">
        <f t="shared" si="20"/>
        <v>0</v>
      </c>
      <c r="J48" s="472"/>
      <c r="K48" s="472"/>
      <c r="L48" s="472"/>
    </row>
    <row r="49" spans="1:13" s="473" customFormat="1" ht="31.5" x14ac:dyDescent="0.25">
      <c r="A49" s="471" t="s">
        <v>873</v>
      </c>
      <c r="B49" s="456">
        <v>40</v>
      </c>
      <c r="C49" s="456">
        <f>B49*150000</f>
        <v>6000000</v>
      </c>
      <c r="D49" s="467">
        <v>40</v>
      </c>
      <c r="E49" s="456">
        <f>D49*150000</f>
        <v>6000000</v>
      </c>
      <c r="F49" s="465">
        <f t="shared" si="18"/>
        <v>0</v>
      </c>
      <c r="G49" s="456">
        <f t="shared" si="18"/>
        <v>0</v>
      </c>
      <c r="H49" s="456">
        <f t="shared" si="19"/>
        <v>6000000</v>
      </c>
      <c r="I49" s="457">
        <f t="shared" si="20"/>
        <v>0</v>
      </c>
      <c r="J49" s="472"/>
      <c r="K49" s="472"/>
      <c r="L49" s="472"/>
    </row>
    <row r="50" spans="1:13" s="473" customFormat="1" ht="31.5" x14ac:dyDescent="0.25">
      <c r="A50" s="471" t="s">
        <v>874</v>
      </c>
      <c r="B50" s="456">
        <v>12</v>
      </c>
      <c r="C50" s="456">
        <v>2000000</v>
      </c>
      <c r="D50" s="467">
        <v>12</v>
      </c>
      <c r="E50" s="456">
        <v>2000000</v>
      </c>
      <c r="F50" s="465">
        <f t="shared" si="18"/>
        <v>0</v>
      </c>
      <c r="G50" s="456">
        <f t="shared" si="18"/>
        <v>0</v>
      </c>
      <c r="H50" s="456">
        <f t="shared" si="19"/>
        <v>2000000</v>
      </c>
      <c r="I50" s="457">
        <f t="shared" si="20"/>
        <v>0</v>
      </c>
      <c r="J50" s="472"/>
      <c r="K50" s="472"/>
      <c r="L50" s="472"/>
    </row>
    <row r="51" spans="1:13" s="473" customFormat="1" ht="31.5" x14ac:dyDescent="0.25">
      <c r="A51" s="471" t="s">
        <v>875</v>
      </c>
      <c r="B51" s="456">
        <v>40</v>
      </c>
      <c r="C51" s="456">
        <f>B51*150000</f>
        <v>6000000</v>
      </c>
      <c r="D51" s="467">
        <v>40</v>
      </c>
      <c r="E51" s="456">
        <f>D51*150000</f>
        <v>6000000</v>
      </c>
      <c r="F51" s="465">
        <f t="shared" si="18"/>
        <v>0</v>
      </c>
      <c r="G51" s="456">
        <f t="shared" si="18"/>
        <v>0</v>
      </c>
      <c r="H51" s="456">
        <f t="shared" si="19"/>
        <v>6000000</v>
      </c>
      <c r="I51" s="457">
        <f t="shared" si="20"/>
        <v>0</v>
      </c>
      <c r="J51" s="472"/>
      <c r="K51" s="472"/>
      <c r="L51" s="472"/>
    </row>
    <row r="52" spans="1:13" ht="31.5" x14ac:dyDescent="0.25">
      <c r="A52" s="459" t="s">
        <v>861</v>
      </c>
      <c r="B52" s="460"/>
      <c r="C52" s="460">
        <f>SUM(C30:C51)</f>
        <v>146868513</v>
      </c>
      <c r="D52" s="460"/>
      <c r="E52" s="460">
        <f>SUM(E30:E51)</f>
        <v>150570354</v>
      </c>
      <c r="F52" s="463"/>
      <c r="G52" s="460">
        <f>SUM(G30:G51)</f>
        <v>3701841</v>
      </c>
      <c r="H52" s="460">
        <f>SUM(H30:H51)</f>
        <v>150570354</v>
      </c>
      <c r="I52" s="460">
        <f>SUM(I30:I51)</f>
        <v>3701841</v>
      </c>
      <c r="M52" s="128"/>
    </row>
    <row r="53" spans="1:13" ht="31.5" x14ac:dyDescent="0.25">
      <c r="A53" s="454" t="s">
        <v>862</v>
      </c>
      <c r="B53" s="456">
        <v>45.25</v>
      </c>
      <c r="C53" s="456">
        <f>B53*2606040</f>
        <v>117923310</v>
      </c>
      <c r="D53" s="467">
        <v>46</v>
      </c>
      <c r="E53" s="456">
        <f>D53*2606040</f>
        <v>119877840</v>
      </c>
      <c r="F53" s="465">
        <f>D53-B53</f>
        <v>0.75</v>
      </c>
      <c r="G53" s="456">
        <f>E53-C53</f>
        <v>1954530</v>
      </c>
      <c r="H53" s="456">
        <f>E53</f>
        <v>119877840</v>
      </c>
      <c r="I53" s="457">
        <f>G53</f>
        <v>1954530</v>
      </c>
      <c r="M53" s="128"/>
    </row>
    <row r="54" spans="1:13" ht="31.5" x14ac:dyDescent="0.25">
      <c r="A54" s="454" t="s">
        <v>863</v>
      </c>
      <c r="B54" s="456"/>
      <c r="C54" s="456">
        <v>4881000</v>
      </c>
      <c r="D54" s="467"/>
      <c r="E54" s="456">
        <v>4881000</v>
      </c>
      <c r="F54" s="456"/>
      <c r="G54" s="456">
        <v>0</v>
      </c>
      <c r="H54" s="456">
        <v>1115393</v>
      </c>
      <c r="I54" s="457">
        <f>H54-E54</f>
        <v>-3765607</v>
      </c>
      <c r="M54" s="128"/>
    </row>
    <row r="55" spans="1:13" ht="63" x14ac:dyDescent="0.25">
      <c r="A55" s="459" t="s">
        <v>864</v>
      </c>
      <c r="B55" s="460"/>
      <c r="C55" s="460">
        <f>SUM(C53:C54)</f>
        <v>122804310</v>
      </c>
      <c r="D55" s="468"/>
      <c r="E55" s="460">
        <f>SUM(E53:E54)</f>
        <v>124758840</v>
      </c>
      <c r="F55" s="460"/>
      <c r="G55" s="460">
        <f>SUM(G53:G54)</f>
        <v>1954530</v>
      </c>
      <c r="H55" s="460">
        <f>SUM(H53:H54)</f>
        <v>120993233</v>
      </c>
      <c r="I55" s="464">
        <f>SUM(I53:I54)</f>
        <v>-1811077</v>
      </c>
      <c r="M55" s="128"/>
    </row>
    <row r="56" spans="1:13" ht="15.75" x14ac:dyDescent="0.25">
      <c r="A56" s="454" t="s">
        <v>865</v>
      </c>
      <c r="B56" s="455">
        <v>32.43</v>
      </c>
      <c r="C56" s="456">
        <f>B56*1632000</f>
        <v>52925760</v>
      </c>
      <c r="D56" s="467">
        <v>31.99</v>
      </c>
      <c r="E56" s="456">
        <f>D56*1632000</f>
        <v>52207680</v>
      </c>
      <c r="F56" s="465">
        <f>D56-B56</f>
        <v>-0.44000000000000128</v>
      </c>
      <c r="G56" s="456">
        <f>E56-C56</f>
        <v>-718080</v>
      </c>
      <c r="H56" s="456">
        <f t="shared" si="0"/>
        <v>52207680</v>
      </c>
      <c r="I56" s="457">
        <f t="shared" si="1"/>
        <v>-718080</v>
      </c>
    </row>
    <row r="57" spans="1:13" ht="15.75" x14ac:dyDescent="0.25">
      <c r="A57" s="454" t="s">
        <v>866</v>
      </c>
      <c r="B57" s="456"/>
      <c r="C57" s="456">
        <v>62378465</v>
      </c>
      <c r="D57" s="467"/>
      <c r="E57" s="456">
        <v>62378465</v>
      </c>
      <c r="F57" s="456"/>
      <c r="G57" s="456">
        <v>0</v>
      </c>
      <c r="H57" s="456">
        <f>E57</f>
        <v>62378465</v>
      </c>
      <c r="I57" s="457">
        <v>0</v>
      </c>
    </row>
    <row r="58" spans="1:13" ht="31.5" x14ac:dyDescent="0.25">
      <c r="A58" s="454" t="s">
        <v>867</v>
      </c>
      <c r="B58" s="456">
        <v>3560</v>
      </c>
      <c r="C58" s="456">
        <f>B58*570</f>
        <v>2029200</v>
      </c>
      <c r="D58" s="467">
        <v>4775</v>
      </c>
      <c r="E58" s="456">
        <f>D58*570</f>
        <v>2721750</v>
      </c>
      <c r="F58" s="465">
        <f>D58-B58</f>
        <v>1215</v>
      </c>
      <c r="G58" s="456">
        <f>E58-C58</f>
        <v>692550</v>
      </c>
      <c r="H58" s="456">
        <v>2721750</v>
      </c>
      <c r="I58" s="457">
        <f>H58-C58</f>
        <v>692550</v>
      </c>
    </row>
    <row r="59" spans="1:13" s="470" customFormat="1" ht="15.75" x14ac:dyDescent="0.25">
      <c r="A59" s="462" t="s">
        <v>868</v>
      </c>
      <c r="B59" s="460"/>
      <c r="C59" s="460">
        <f>SUM(C56:C58)</f>
        <v>117333425</v>
      </c>
      <c r="D59" s="460"/>
      <c r="E59" s="460">
        <f>SUM(E56:E58)</f>
        <v>117307895</v>
      </c>
      <c r="F59" s="463"/>
      <c r="G59" s="460">
        <f>SUM(G56:G58)</f>
        <v>-25530</v>
      </c>
      <c r="H59" s="460">
        <f>SUM(H56:H58)</f>
        <v>117307895</v>
      </c>
      <c r="I59" s="460">
        <f>SUM(I56:I58)</f>
        <v>-25530</v>
      </c>
      <c r="J59" s="469"/>
      <c r="K59" s="469"/>
      <c r="L59" s="469"/>
    </row>
    <row r="60" spans="1:13" s="470" customFormat="1" ht="47.25" x14ac:dyDescent="0.25">
      <c r="A60" s="462" t="s">
        <v>869</v>
      </c>
      <c r="B60" s="460"/>
      <c r="C60" s="460">
        <f>C52+C55+C59</f>
        <v>387006248</v>
      </c>
      <c r="D60" s="460"/>
      <c r="E60" s="460">
        <f>E52+E55+E59</f>
        <v>392637089</v>
      </c>
      <c r="F60" s="463"/>
      <c r="G60" s="460">
        <f>G52+G55+G59</f>
        <v>5630841</v>
      </c>
      <c r="H60" s="460">
        <f>H52+H55+H59</f>
        <v>388871482</v>
      </c>
      <c r="I60" s="460">
        <f>I52+I55+I59</f>
        <v>1865234</v>
      </c>
      <c r="J60" s="469"/>
      <c r="K60" s="469"/>
      <c r="L60" s="469"/>
    </row>
    <row r="61" spans="1:13" ht="15.75" x14ac:dyDescent="0.25">
      <c r="A61" s="474" t="s">
        <v>369</v>
      </c>
      <c r="B61" s="475"/>
      <c r="C61" s="475">
        <f>C18+C29+C60</f>
        <v>952811323</v>
      </c>
      <c r="D61" s="475"/>
      <c r="E61" s="475">
        <f>E18+E29+E60</f>
        <v>959092508</v>
      </c>
      <c r="F61" s="475"/>
      <c r="G61" s="475">
        <f>G18+G29+G60</f>
        <v>6336385</v>
      </c>
      <c r="H61" s="475">
        <f>H18+H29+H60</f>
        <v>955322101</v>
      </c>
      <c r="I61" s="475">
        <f>I18+I29+I60</f>
        <v>2510778</v>
      </c>
    </row>
  </sheetData>
  <mergeCells count="5">
    <mergeCell ref="A3:I3"/>
    <mergeCell ref="B5:C5"/>
    <mergeCell ref="D5:E5"/>
    <mergeCell ref="F5:G5"/>
    <mergeCell ref="H5:H6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26"/>
  <dimension ref="A1:G30"/>
  <sheetViews>
    <sheetView view="pageBreakPreview" zoomScale="60" zoomScaleNormal="100" workbookViewId="0">
      <selection activeCell="A3" sqref="A3:E3"/>
    </sheetView>
  </sheetViews>
  <sheetFormatPr defaultRowHeight="15.75" x14ac:dyDescent="0.25"/>
  <cols>
    <col min="1" max="1" width="78.7109375" style="476" customWidth="1"/>
    <col min="2" max="2" width="14.7109375" style="476" customWidth="1"/>
    <col min="3" max="3" width="15.7109375" style="476" customWidth="1"/>
    <col min="4" max="4" width="19.28515625" style="476" customWidth="1"/>
    <col min="5" max="5" width="12" style="476" customWidth="1"/>
    <col min="6" max="256" width="9.140625" style="185"/>
    <col min="257" max="257" width="78.7109375" style="185" customWidth="1"/>
    <col min="258" max="258" width="14.7109375" style="185" customWidth="1"/>
    <col min="259" max="259" width="15.7109375" style="185" customWidth="1"/>
    <col min="260" max="260" width="19.28515625" style="185" customWidth="1"/>
    <col min="261" max="261" width="12" style="185" customWidth="1"/>
    <col min="262" max="512" width="9.140625" style="185"/>
    <col min="513" max="513" width="78.7109375" style="185" customWidth="1"/>
    <col min="514" max="514" width="14.7109375" style="185" customWidth="1"/>
    <col min="515" max="515" width="15.7109375" style="185" customWidth="1"/>
    <col min="516" max="516" width="19.28515625" style="185" customWidth="1"/>
    <col min="517" max="517" width="12" style="185" customWidth="1"/>
    <col min="518" max="768" width="9.140625" style="185"/>
    <col min="769" max="769" width="78.7109375" style="185" customWidth="1"/>
    <col min="770" max="770" width="14.7109375" style="185" customWidth="1"/>
    <col min="771" max="771" width="15.7109375" style="185" customWidth="1"/>
    <col min="772" max="772" width="19.28515625" style="185" customWidth="1"/>
    <col min="773" max="773" width="12" style="185" customWidth="1"/>
    <col min="774" max="1024" width="9.140625" style="185"/>
    <col min="1025" max="1025" width="78.7109375" style="185" customWidth="1"/>
    <col min="1026" max="1026" width="14.7109375" style="185" customWidth="1"/>
    <col min="1027" max="1027" width="15.7109375" style="185" customWidth="1"/>
    <col min="1028" max="1028" width="19.28515625" style="185" customWidth="1"/>
    <col min="1029" max="1029" width="12" style="185" customWidth="1"/>
    <col min="1030" max="1280" width="9.140625" style="185"/>
    <col min="1281" max="1281" width="78.7109375" style="185" customWidth="1"/>
    <col min="1282" max="1282" width="14.7109375" style="185" customWidth="1"/>
    <col min="1283" max="1283" width="15.7109375" style="185" customWidth="1"/>
    <col min="1284" max="1284" width="19.28515625" style="185" customWidth="1"/>
    <col min="1285" max="1285" width="12" style="185" customWidth="1"/>
    <col min="1286" max="1536" width="9.140625" style="185"/>
    <col min="1537" max="1537" width="78.7109375" style="185" customWidth="1"/>
    <col min="1538" max="1538" width="14.7109375" style="185" customWidth="1"/>
    <col min="1539" max="1539" width="15.7109375" style="185" customWidth="1"/>
    <col min="1540" max="1540" width="19.28515625" style="185" customWidth="1"/>
    <col min="1541" max="1541" width="12" style="185" customWidth="1"/>
    <col min="1542" max="1792" width="9.140625" style="185"/>
    <col min="1793" max="1793" width="78.7109375" style="185" customWidth="1"/>
    <col min="1794" max="1794" width="14.7109375" style="185" customWidth="1"/>
    <col min="1795" max="1795" width="15.7109375" style="185" customWidth="1"/>
    <col min="1796" max="1796" width="19.28515625" style="185" customWidth="1"/>
    <col min="1797" max="1797" width="12" style="185" customWidth="1"/>
    <col min="1798" max="2048" width="9.140625" style="185"/>
    <col min="2049" max="2049" width="78.7109375" style="185" customWidth="1"/>
    <col min="2050" max="2050" width="14.7109375" style="185" customWidth="1"/>
    <col min="2051" max="2051" width="15.7109375" style="185" customWidth="1"/>
    <col min="2052" max="2052" width="19.28515625" style="185" customWidth="1"/>
    <col min="2053" max="2053" width="12" style="185" customWidth="1"/>
    <col min="2054" max="2304" width="9.140625" style="185"/>
    <col min="2305" max="2305" width="78.7109375" style="185" customWidth="1"/>
    <col min="2306" max="2306" width="14.7109375" style="185" customWidth="1"/>
    <col min="2307" max="2307" width="15.7109375" style="185" customWidth="1"/>
    <col min="2308" max="2308" width="19.28515625" style="185" customWidth="1"/>
    <col min="2309" max="2309" width="12" style="185" customWidth="1"/>
    <col min="2310" max="2560" width="9.140625" style="185"/>
    <col min="2561" max="2561" width="78.7109375" style="185" customWidth="1"/>
    <col min="2562" max="2562" width="14.7109375" style="185" customWidth="1"/>
    <col min="2563" max="2563" width="15.7109375" style="185" customWidth="1"/>
    <col min="2564" max="2564" width="19.28515625" style="185" customWidth="1"/>
    <col min="2565" max="2565" width="12" style="185" customWidth="1"/>
    <col min="2566" max="2816" width="9.140625" style="185"/>
    <col min="2817" max="2817" width="78.7109375" style="185" customWidth="1"/>
    <col min="2818" max="2818" width="14.7109375" style="185" customWidth="1"/>
    <col min="2819" max="2819" width="15.7109375" style="185" customWidth="1"/>
    <col min="2820" max="2820" width="19.28515625" style="185" customWidth="1"/>
    <col min="2821" max="2821" width="12" style="185" customWidth="1"/>
    <col min="2822" max="3072" width="9.140625" style="185"/>
    <col min="3073" max="3073" width="78.7109375" style="185" customWidth="1"/>
    <col min="3074" max="3074" width="14.7109375" style="185" customWidth="1"/>
    <col min="3075" max="3075" width="15.7109375" style="185" customWidth="1"/>
    <col min="3076" max="3076" width="19.28515625" style="185" customWidth="1"/>
    <col min="3077" max="3077" width="12" style="185" customWidth="1"/>
    <col min="3078" max="3328" width="9.140625" style="185"/>
    <col min="3329" max="3329" width="78.7109375" style="185" customWidth="1"/>
    <col min="3330" max="3330" width="14.7109375" style="185" customWidth="1"/>
    <col min="3331" max="3331" width="15.7109375" style="185" customWidth="1"/>
    <col min="3332" max="3332" width="19.28515625" style="185" customWidth="1"/>
    <col min="3333" max="3333" width="12" style="185" customWidth="1"/>
    <col min="3334" max="3584" width="9.140625" style="185"/>
    <col min="3585" max="3585" width="78.7109375" style="185" customWidth="1"/>
    <col min="3586" max="3586" width="14.7109375" style="185" customWidth="1"/>
    <col min="3587" max="3587" width="15.7109375" style="185" customWidth="1"/>
    <col min="3588" max="3588" width="19.28515625" style="185" customWidth="1"/>
    <col min="3589" max="3589" width="12" style="185" customWidth="1"/>
    <col min="3590" max="3840" width="9.140625" style="185"/>
    <col min="3841" max="3841" width="78.7109375" style="185" customWidth="1"/>
    <col min="3842" max="3842" width="14.7109375" style="185" customWidth="1"/>
    <col min="3843" max="3843" width="15.7109375" style="185" customWidth="1"/>
    <col min="3844" max="3844" width="19.28515625" style="185" customWidth="1"/>
    <col min="3845" max="3845" width="12" style="185" customWidth="1"/>
    <col min="3846" max="4096" width="9.140625" style="185"/>
    <col min="4097" max="4097" width="78.7109375" style="185" customWidth="1"/>
    <col min="4098" max="4098" width="14.7109375" style="185" customWidth="1"/>
    <col min="4099" max="4099" width="15.7109375" style="185" customWidth="1"/>
    <col min="4100" max="4100" width="19.28515625" style="185" customWidth="1"/>
    <col min="4101" max="4101" width="12" style="185" customWidth="1"/>
    <col min="4102" max="4352" width="9.140625" style="185"/>
    <col min="4353" max="4353" width="78.7109375" style="185" customWidth="1"/>
    <col min="4354" max="4354" width="14.7109375" style="185" customWidth="1"/>
    <col min="4355" max="4355" width="15.7109375" style="185" customWidth="1"/>
    <col min="4356" max="4356" width="19.28515625" style="185" customWidth="1"/>
    <col min="4357" max="4357" width="12" style="185" customWidth="1"/>
    <col min="4358" max="4608" width="9.140625" style="185"/>
    <col min="4609" max="4609" width="78.7109375" style="185" customWidth="1"/>
    <col min="4610" max="4610" width="14.7109375" style="185" customWidth="1"/>
    <col min="4611" max="4611" width="15.7109375" style="185" customWidth="1"/>
    <col min="4612" max="4612" width="19.28515625" style="185" customWidth="1"/>
    <col min="4613" max="4613" width="12" style="185" customWidth="1"/>
    <col min="4614" max="4864" width="9.140625" style="185"/>
    <col min="4865" max="4865" width="78.7109375" style="185" customWidth="1"/>
    <col min="4866" max="4866" width="14.7109375" style="185" customWidth="1"/>
    <col min="4867" max="4867" width="15.7109375" style="185" customWidth="1"/>
    <col min="4868" max="4868" width="19.28515625" style="185" customWidth="1"/>
    <col min="4869" max="4869" width="12" style="185" customWidth="1"/>
    <col min="4870" max="5120" width="9.140625" style="185"/>
    <col min="5121" max="5121" width="78.7109375" style="185" customWidth="1"/>
    <col min="5122" max="5122" width="14.7109375" style="185" customWidth="1"/>
    <col min="5123" max="5123" width="15.7109375" style="185" customWidth="1"/>
    <col min="5124" max="5124" width="19.28515625" style="185" customWidth="1"/>
    <col min="5125" max="5125" width="12" style="185" customWidth="1"/>
    <col min="5126" max="5376" width="9.140625" style="185"/>
    <col min="5377" max="5377" width="78.7109375" style="185" customWidth="1"/>
    <col min="5378" max="5378" width="14.7109375" style="185" customWidth="1"/>
    <col min="5379" max="5379" width="15.7109375" style="185" customWidth="1"/>
    <col min="5380" max="5380" width="19.28515625" style="185" customWidth="1"/>
    <col min="5381" max="5381" width="12" style="185" customWidth="1"/>
    <col min="5382" max="5632" width="9.140625" style="185"/>
    <col min="5633" max="5633" width="78.7109375" style="185" customWidth="1"/>
    <col min="5634" max="5634" width="14.7109375" style="185" customWidth="1"/>
    <col min="5635" max="5635" width="15.7109375" style="185" customWidth="1"/>
    <col min="5636" max="5636" width="19.28515625" style="185" customWidth="1"/>
    <col min="5637" max="5637" width="12" style="185" customWidth="1"/>
    <col min="5638" max="5888" width="9.140625" style="185"/>
    <col min="5889" max="5889" width="78.7109375" style="185" customWidth="1"/>
    <col min="5890" max="5890" width="14.7109375" style="185" customWidth="1"/>
    <col min="5891" max="5891" width="15.7109375" style="185" customWidth="1"/>
    <col min="5892" max="5892" width="19.28515625" style="185" customWidth="1"/>
    <col min="5893" max="5893" width="12" style="185" customWidth="1"/>
    <col min="5894" max="6144" width="9.140625" style="185"/>
    <col min="6145" max="6145" width="78.7109375" style="185" customWidth="1"/>
    <col min="6146" max="6146" width="14.7109375" style="185" customWidth="1"/>
    <col min="6147" max="6147" width="15.7109375" style="185" customWidth="1"/>
    <col min="6148" max="6148" width="19.28515625" style="185" customWidth="1"/>
    <col min="6149" max="6149" width="12" style="185" customWidth="1"/>
    <col min="6150" max="6400" width="9.140625" style="185"/>
    <col min="6401" max="6401" width="78.7109375" style="185" customWidth="1"/>
    <col min="6402" max="6402" width="14.7109375" style="185" customWidth="1"/>
    <col min="6403" max="6403" width="15.7109375" style="185" customWidth="1"/>
    <col min="6404" max="6404" width="19.28515625" style="185" customWidth="1"/>
    <col min="6405" max="6405" width="12" style="185" customWidth="1"/>
    <col min="6406" max="6656" width="9.140625" style="185"/>
    <col min="6657" max="6657" width="78.7109375" style="185" customWidth="1"/>
    <col min="6658" max="6658" width="14.7109375" style="185" customWidth="1"/>
    <col min="6659" max="6659" width="15.7109375" style="185" customWidth="1"/>
    <col min="6660" max="6660" width="19.28515625" style="185" customWidth="1"/>
    <col min="6661" max="6661" width="12" style="185" customWidth="1"/>
    <col min="6662" max="6912" width="9.140625" style="185"/>
    <col min="6913" max="6913" width="78.7109375" style="185" customWidth="1"/>
    <col min="6914" max="6914" width="14.7109375" style="185" customWidth="1"/>
    <col min="6915" max="6915" width="15.7109375" style="185" customWidth="1"/>
    <col min="6916" max="6916" width="19.28515625" style="185" customWidth="1"/>
    <col min="6917" max="6917" width="12" style="185" customWidth="1"/>
    <col min="6918" max="7168" width="9.140625" style="185"/>
    <col min="7169" max="7169" width="78.7109375" style="185" customWidth="1"/>
    <col min="7170" max="7170" width="14.7109375" style="185" customWidth="1"/>
    <col min="7171" max="7171" width="15.7109375" style="185" customWidth="1"/>
    <col min="7172" max="7172" width="19.28515625" style="185" customWidth="1"/>
    <col min="7173" max="7173" width="12" style="185" customWidth="1"/>
    <col min="7174" max="7424" width="9.140625" style="185"/>
    <col min="7425" max="7425" width="78.7109375" style="185" customWidth="1"/>
    <col min="7426" max="7426" width="14.7109375" style="185" customWidth="1"/>
    <col min="7427" max="7427" width="15.7109375" style="185" customWidth="1"/>
    <col min="7428" max="7428" width="19.28515625" style="185" customWidth="1"/>
    <col min="7429" max="7429" width="12" style="185" customWidth="1"/>
    <col min="7430" max="7680" width="9.140625" style="185"/>
    <col min="7681" max="7681" width="78.7109375" style="185" customWidth="1"/>
    <col min="7682" max="7682" width="14.7109375" style="185" customWidth="1"/>
    <col min="7683" max="7683" width="15.7109375" style="185" customWidth="1"/>
    <col min="7684" max="7684" width="19.28515625" style="185" customWidth="1"/>
    <col min="7685" max="7685" width="12" style="185" customWidth="1"/>
    <col min="7686" max="7936" width="9.140625" style="185"/>
    <col min="7937" max="7937" width="78.7109375" style="185" customWidth="1"/>
    <col min="7938" max="7938" width="14.7109375" style="185" customWidth="1"/>
    <col min="7939" max="7939" width="15.7109375" style="185" customWidth="1"/>
    <col min="7940" max="7940" width="19.28515625" style="185" customWidth="1"/>
    <col min="7941" max="7941" width="12" style="185" customWidth="1"/>
    <col min="7942" max="8192" width="9.140625" style="185"/>
    <col min="8193" max="8193" width="78.7109375" style="185" customWidth="1"/>
    <col min="8194" max="8194" width="14.7109375" style="185" customWidth="1"/>
    <col min="8195" max="8195" width="15.7109375" style="185" customWidth="1"/>
    <col min="8196" max="8196" width="19.28515625" style="185" customWidth="1"/>
    <col min="8197" max="8197" width="12" style="185" customWidth="1"/>
    <col min="8198" max="8448" width="9.140625" style="185"/>
    <col min="8449" max="8449" width="78.7109375" style="185" customWidth="1"/>
    <col min="8450" max="8450" width="14.7109375" style="185" customWidth="1"/>
    <col min="8451" max="8451" width="15.7109375" style="185" customWidth="1"/>
    <col min="8452" max="8452" width="19.28515625" style="185" customWidth="1"/>
    <col min="8453" max="8453" width="12" style="185" customWidth="1"/>
    <col min="8454" max="8704" width="9.140625" style="185"/>
    <col min="8705" max="8705" width="78.7109375" style="185" customWidth="1"/>
    <col min="8706" max="8706" width="14.7109375" style="185" customWidth="1"/>
    <col min="8707" max="8707" width="15.7109375" style="185" customWidth="1"/>
    <col min="8708" max="8708" width="19.28515625" style="185" customWidth="1"/>
    <col min="8709" max="8709" width="12" style="185" customWidth="1"/>
    <col min="8710" max="8960" width="9.140625" style="185"/>
    <col min="8961" max="8961" width="78.7109375" style="185" customWidth="1"/>
    <col min="8962" max="8962" width="14.7109375" style="185" customWidth="1"/>
    <col min="8963" max="8963" width="15.7109375" style="185" customWidth="1"/>
    <col min="8964" max="8964" width="19.28515625" style="185" customWidth="1"/>
    <col min="8965" max="8965" width="12" style="185" customWidth="1"/>
    <col min="8966" max="9216" width="9.140625" style="185"/>
    <col min="9217" max="9217" width="78.7109375" style="185" customWidth="1"/>
    <col min="9218" max="9218" width="14.7109375" style="185" customWidth="1"/>
    <col min="9219" max="9219" width="15.7109375" style="185" customWidth="1"/>
    <col min="9220" max="9220" width="19.28515625" style="185" customWidth="1"/>
    <col min="9221" max="9221" width="12" style="185" customWidth="1"/>
    <col min="9222" max="9472" width="9.140625" style="185"/>
    <col min="9473" max="9473" width="78.7109375" style="185" customWidth="1"/>
    <col min="9474" max="9474" width="14.7109375" style="185" customWidth="1"/>
    <col min="9475" max="9475" width="15.7109375" style="185" customWidth="1"/>
    <col min="9476" max="9476" width="19.28515625" style="185" customWidth="1"/>
    <col min="9477" max="9477" width="12" style="185" customWidth="1"/>
    <col min="9478" max="9728" width="9.140625" style="185"/>
    <col min="9729" max="9729" width="78.7109375" style="185" customWidth="1"/>
    <col min="9730" max="9730" width="14.7109375" style="185" customWidth="1"/>
    <col min="9731" max="9731" width="15.7109375" style="185" customWidth="1"/>
    <col min="9732" max="9732" width="19.28515625" style="185" customWidth="1"/>
    <col min="9733" max="9733" width="12" style="185" customWidth="1"/>
    <col min="9734" max="9984" width="9.140625" style="185"/>
    <col min="9985" max="9985" width="78.7109375" style="185" customWidth="1"/>
    <col min="9986" max="9986" width="14.7109375" style="185" customWidth="1"/>
    <col min="9987" max="9987" width="15.7109375" style="185" customWidth="1"/>
    <col min="9988" max="9988" width="19.28515625" style="185" customWidth="1"/>
    <col min="9989" max="9989" width="12" style="185" customWidth="1"/>
    <col min="9990" max="10240" width="9.140625" style="185"/>
    <col min="10241" max="10241" width="78.7109375" style="185" customWidth="1"/>
    <col min="10242" max="10242" width="14.7109375" style="185" customWidth="1"/>
    <col min="10243" max="10243" width="15.7109375" style="185" customWidth="1"/>
    <col min="10244" max="10244" width="19.28515625" style="185" customWidth="1"/>
    <col min="10245" max="10245" width="12" style="185" customWidth="1"/>
    <col min="10246" max="10496" width="9.140625" style="185"/>
    <col min="10497" max="10497" width="78.7109375" style="185" customWidth="1"/>
    <col min="10498" max="10498" width="14.7109375" style="185" customWidth="1"/>
    <col min="10499" max="10499" width="15.7109375" style="185" customWidth="1"/>
    <col min="10500" max="10500" width="19.28515625" style="185" customWidth="1"/>
    <col min="10501" max="10501" width="12" style="185" customWidth="1"/>
    <col min="10502" max="10752" width="9.140625" style="185"/>
    <col min="10753" max="10753" width="78.7109375" style="185" customWidth="1"/>
    <col min="10754" max="10754" width="14.7109375" style="185" customWidth="1"/>
    <col min="10755" max="10755" width="15.7109375" style="185" customWidth="1"/>
    <col min="10756" max="10756" width="19.28515625" style="185" customWidth="1"/>
    <col min="10757" max="10757" width="12" style="185" customWidth="1"/>
    <col min="10758" max="11008" width="9.140625" style="185"/>
    <col min="11009" max="11009" width="78.7109375" style="185" customWidth="1"/>
    <col min="11010" max="11010" width="14.7109375" style="185" customWidth="1"/>
    <col min="11011" max="11011" width="15.7109375" style="185" customWidth="1"/>
    <col min="11012" max="11012" width="19.28515625" style="185" customWidth="1"/>
    <col min="11013" max="11013" width="12" style="185" customWidth="1"/>
    <col min="11014" max="11264" width="9.140625" style="185"/>
    <col min="11265" max="11265" width="78.7109375" style="185" customWidth="1"/>
    <col min="11266" max="11266" width="14.7109375" style="185" customWidth="1"/>
    <col min="11267" max="11267" width="15.7109375" style="185" customWidth="1"/>
    <col min="11268" max="11268" width="19.28515625" style="185" customWidth="1"/>
    <col min="11269" max="11269" width="12" style="185" customWidth="1"/>
    <col min="11270" max="11520" width="9.140625" style="185"/>
    <col min="11521" max="11521" width="78.7109375" style="185" customWidth="1"/>
    <col min="11522" max="11522" width="14.7109375" style="185" customWidth="1"/>
    <col min="11523" max="11523" width="15.7109375" style="185" customWidth="1"/>
    <col min="11524" max="11524" width="19.28515625" style="185" customWidth="1"/>
    <col min="11525" max="11525" width="12" style="185" customWidth="1"/>
    <col min="11526" max="11776" width="9.140625" style="185"/>
    <col min="11777" max="11777" width="78.7109375" style="185" customWidth="1"/>
    <col min="11778" max="11778" width="14.7109375" style="185" customWidth="1"/>
    <col min="11779" max="11779" width="15.7109375" style="185" customWidth="1"/>
    <col min="11780" max="11780" width="19.28515625" style="185" customWidth="1"/>
    <col min="11781" max="11781" width="12" style="185" customWidth="1"/>
    <col min="11782" max="12032" width="9.140625" style="185"/>
    <col min="12033" max="12033" width="78.7109375" style="185" customWidth="1"/>
    <col min="12034" max="12034" width="14.7109375" style="185" customWidth="1"/>
    <col min="12035" max="12035" width="15.7109375" style="185" customWidth="1"/>
    <col min="12036" max="12036" width="19.28515625" style="185" customWidth="1"/>
    <col min="12037" max="12037" width="12" style="185" customWidth="1"/>
    <col min="12038" max="12288" width="9.140625" style="185"/>
    <col min="12289" max="12289" width="78.7109375" style="185" customWidth="1"/>
    <col min="12290" max="12290" width="14.7109375" style="185" customWidth="1"/>
    <col min="12291" max="12291" width="15.7109375" style="185" customWidth="1"/>
    <col min="12292" max="12292" width="19.28515625" style="185" customWidth="1"/>
    <col min="12293" max="12293" width="12" style="185" customWidth="1"/>
    <col min="12294" max="12544" width="9.140625" style="185"/>
    <col min="12545" max="12545" width="78.7109375" style="185" customWidth="1"/>
    <col min="12546" max="12546" width="14.7109375" style="185" customWidth="1"/>
    <col min="12547" max="12547" width="15.7109375" style="185" customWidth="1"/>
    <col min="12548" max="12548" width="19.28515625" style="185" customWidth="1"/>
    <col min="12549" max="12549" width="12" style="185" customWidth="1"/>
    <col min="12550" max="12800" width="9.140625" style="185"/>
    <col min="12801" max="12801" width="78.7109375" style="185" customWidth="1"/>
    <col min="12802" max="12802" width="14.7109375" style="185" customWidth="1"/>
    <col min="12803" max="12803" width="15.7109375" style="185" customWidth="1"/>
    <col min="12804" max="12804" width="19.28515625" style="185" customWidth="1"/>
    <col min="12805" max="12805" width="12" style="185" customWidth="1"/>
    <col min="12806" max="13056" width="9.140625" style="185"/>
    <col min="13057" max="13057" width="78.7109375" style="185" customWidth="1"/>
    <col min="13058" max="13058" width="14.7109375" style="185" customWidth="1"/>
    <col min="13059" max="13059" width="15.7109375" style="185" customWidth="1"/>
    <col min="13060" max="13060" width="19.28515625" style="185" customWidth="1"/>
    <col min="13061" max="13061" width="12" style="185" customWidth="1"/>
    <col min="13062" max="13312" width="9.140625" style="185"/>
    <col min="13313" max="13313" width="78.7109375" style="185" customWidth="1"/>
    <col min="13314" max="13314" width="14.7109375" style="185" customWidth="1"/>
    <col min="13315" max="13315" width="15.7109375" style="185" customWidth="1"/>
    <col min="13316" max="13316" width="19.28515625" style="185" customWidth="1"/>
    <col min="13317" max="13317" width="12" style="185" customWidth="1"/>
    <col min="13318" max="13568" width="9.140625" style="185"/>
    <col min="13569" max="13569" width="78.7109375" style="185" customWidth="1"/>
    <col min="13570" max="13570" width="14.7109375" style="185" customWidth="1"/>
    <col min="13571" max="13571" width="15.7109375" style="185" customWidth="1"/>
    <col min="13572" max="13572" width="19.28515625" style="185" customWidth="1"/>
    <col min="13573" max="13573" width="12" style="185" customWidth="1"/>
    <col min="13574" max="13824" width="9.140625" style="185"/>
    <col min="13825" max="13825" width="78.7109375" style="185" customWidth="1"/>
    <col min="13826" max="13826" width="14.7109375" style="185" customWidth="1"/>
    <col min="13827" max="13827" width="15.7109375" style="185" customWidth="1"/>
    <col min="13828" max="13828" width="19.28515625" style="185" customWidth="1"/>
    <col min="13829" max="13829" width="12" style="185" customWidth="1"/>
    <col min="13830" max="14080" width="9.140625" style="185"/>
    <col min="14081" max="14081" width="78.7109375" style="185" customWidth="1"/>
    <col min="14082" max="14082" width="14.7109375" style="185" customWidth="1"/>
    <col min="14083" max="14083" width="15.7109375" style="185" customWidth="1"/>
    <col min="14084" max="14084" width="19.28515625" style="185" customWidth="1"/>
    <col min="14085" max="14085" width="12" style="185" customWidth="1"/>
    <col min="14086" max="14336" width="9.140625" style="185"/>
    <col min="14337" max="14337" width="78.7109375" style="185" customWidth="1"/>
    <col min="14338" max="14338" width="14.7109375" style="185" customWidth="1"/>
    <col min="14339" max="14339" width="15.7109375" style="185" customWidth="1"/>
    <col min="14340" max="14340" width="19.28515625" style="185" customWidth="1"/>
    <col min="14341" max="14341" width="12" style="185" customWidth="1"/>
    <col min="14342" max="14592" width="9.140625" style="185"/>
    <col min="14593" max="14593" width="78.7109375" style="185" customWidth="1"/>
    <col min="14594" max="14594" width="14.7109375" style="185" customWidth="1"/>
    <col min="14595" max="14595" width="15.7109375" style="185" customWidth="1"/>
    <col min="14596" max="14596" width="19.28515625" style="185" customWidth="1"/>
    <col min="14597" max="14597" width="12" style="185" customWidth="1"/>
    <col min="14598" max="14848" width="9.140625" style="185"/>
    <col min="14849" max="14849" width="78.7109375" style="185" customWidth="1"/>
    <col min="14850" max="14850" width="14.7109375" style="185" customWidth="1"/>
    <col min="14851" max="14851" width="15.7109375" style="185" customWidth="1"/>
    <col min="14852" max="14852" width="19.28515625" style="185" customWidth="1"/>
    <col min="14853" max="14853" width="12" style="185" customWidth="1"/>
    <col min="14854" max="15104" width="9.140625" style="185"/>
    <col min="15105" max="15105" width="78.7109375" style="185" customWidth="1"/>
    <col min="15106" max="15106" width="14.7109375" style="185" customWidth="1"/>
    <col min="15107" max="15107" width="15.7109375" style="185" customWidth="1"/>
    <col min="15108" max="15108" width="19.28515625" style="185" customWidth="1"/>
    <col min="15109" max="15109" width="12" style="185" customWidth="1"/>
    <col min="15110" max="15360" width="9.140625" style="185"/>
    <col min="15361" max="15361" width="78.7109375" style="185" customWidth="1"/>
    <col min="15362" max="15362" width="14.7109375" style="185" customWidth="1"/>
    <col min="15363" max="15363" width="15.7109375" style="185" customWidth="1"/>
    <col min="15364" max="15364" width="19.28515625" style="185" customWidth="1"/>
    <col min="15365" max="15365" width="12" style="185" customWidth="1"/>
    <col min="15366" max="15616" width="9.140625" style="185"/>
    <col min="15617" max="15617" width="78.7109375" style="185" customWidth="1"/>
    <col min="15618" max="15618" width="14.7109375" style="185" customWidth="1"/>
    <col min="15619" max="15619" width="15.7109375" style="185" customWidth="1"/>
    <col min="15620" max="15620" width="19.28515625" style="185" customWidth="1"/>
    <col min="15621" max="15621" width="12" style="185" customWidth="1"/>
    <col min="15622" max="15872" width="9.140625" style="185"/>
    <col min="15873" max="15873" width="78.7109375" style="185" customWidth="1"/>
    <col min="15874" max="15874" width="14.7109375" style="185" customWidth="1"/>
    <col min="15875" max="15875" width="15.7109375" style="185" customWidth="1"/>
    <col min="15876" max="15876" width="19.28515625" style="185" customWidth="1"/>
    <col min="15877" max="15877" width="12" style="185" customWidth="1"/>
    <col min="15878" max="16128" width="9.140625" style="185"/>
    <col min="16129" max="16129" width="78.7109375" style="185" customWidth="1"/>
    <col min="16130" max="16130" width="14.7109375" style="185" customWidth="1"/>
    <col min="16131" max="16131" width="15.7109375" style="185" customWidth="1"/>
    <col min="16132" max="16132" width="19.28515625" style="185" customWidth="1"/>
    <col min="16133" max="16133" width="12" style="185" customWidth="1"/>
    <col min="16134" max="16384" width="9.140625" style="185"/>
  </cols>
  <sheetData>
    <row r="1" spans="1:7" x14ac:dyDescent="0.25">
      <c r="D1" s="477"/>
      <c r="E1" s="297" t="s">
        <v>1930</v>
      </c>
      <c r="F1" s="128"/>
    </row>
    <row r="2" spans="1:7" x14ac:dyDescent="0.25">
      <c r="F2" s="128"/>
    </row>
    <row r="3" spans="1:7" ht="16.5" x14ac:dyDescent="0.25">
      <c r="A3" s="558" t="s">
        <v>916</v>
      </c>
      <c r="B3" s="558"/>
      <c r="C3" s="558"/>
      <c r="D3" s="558"/>
      <c r="E3" s="558"/>
      <c r="F3" s="128"/>
    </row>
    <row r="4" spans="1:7" x14ac:dyDescent="0.25">
      <c r="A4" s="478"/>
      <c r="B4" s="478"/>
      <c r="C4" s="478"/>
      <c r="D4" s="478"/>
      <c r="E4" s="478"/>
      <c r="F4" s="128"/>
    </row>
    <row r="5" spans="1:7" x14ac:dyDescent="0.25">
      <c r="A5" s="478"/>
      <c r="B5" s="478"/>
      <c r="C5" s="478"/>
      <c r="D5" s="478"/>
      <c r="E5" s="479" t="s">
        <v>876</v>
      </c>
      <c r="F5" s="128"/>
    </row>
    <row r="6" spans="1:7" ht="110.25" x14ac:dyDescent="0.25">
      <c r="A6" s="480" t="s">
        <v>413</v>
      </c>
      <c r="B6" s="481" t="s">
        <v>877</v>
      </c>
      <c r="C6" s="481" t="s">
        <v>878</v>
      </c>
      <c r="D6" s="481" t="s">
        <v>879</v>
      </c>
      <c r="E6" s="482" t="s">
        <v>833</v>
      </c>
      <c r="F6" s="128"/>
      <c r="G6" s="128"/>
    </row>
    <row r="7" spans="1:7" x14ac:dyDescent="0.25">
      <c r="A7" s="480"/>
      <c r="B7" s="483"/>
      <c r="C7" s="483"/>
      <c r="D7" s="483"/>
      <c r="E7" s="484"/>
      <c r="F7" s="128"/>
      <c r="G7" s="128"/>
    </row>
    <row r="8" spans="1:7" x14ac:dyDescent="0.25">
      <c r="A8" s="485" t="s">
        <v>880</v>
      </c>
      <c r="B8" s="486">
        <v>9897000</v>
      </c>
      <c r="C8" s="486">
        <v>9897000</v>
      </c>
      <c r="D8" s="486">
        <v>0</v>
      </c>
      <c r="E8" s="486">
        <f t="shared" ref="E8:E20" si="0">C8+D8-B8</f>
        <v>0</v>
      </c>
      <c r="F8" s="128"/>
      <c r="G8" s="128"/>
    </row>
    <row r="9" spans="1:7" s="470" customFormat="1" x14ac:dyDescent="0.25">
      <c r="A9" s="487" t="s">
        <v>881</v>
      </c>
      <c r="B9" s="488">
        <f>SUM(B8:B8)</f>
        <v>9897000</v>
      </c>
      <c r="C9" s="488">
        <f>SUM(C8:C8)</f>
        <v>9897000</v>
      </c>
      <c r="D9" s="488">
        <f>SUM(D8:D8)</f>
        <v>0</v>
      </c>
      <c r="E9" s="488">
        <f>SUM(E8:E8)</f>
        <v>0</v>
      </c>
      <c r="F9" s="469"/>
      <c r="G9" s="469"/>
    </row>
    <row r="10" spans="1:7" x14ac:dyDescent="0.25">
      <c r="A10" s="485" t="s">
        <v>906</v>
      </c>
      <c r="B10" s="486">
        <v>29998293</v>
      </c>
      <c r="C10" s="486">
        <v>29998293</v>
      </c>
      <c r="D10" s="486">
        <v>0</v>
      </c>
      <c r="E10" s="486">
        <f t="shared" si="0"/>
        <v>0</v>
      </c>
      <c r="F10" s="128"/>
      <c r="G10" s="128"/>
    </row>
    <row r="11" spans="1:7" x14ac:dyDescent="0.25">
      <c r="A11" s="485" t="s">
        <v>882</v>
      </c>
      <c r="B11" s="486">
        <v>232000</v>
      </c>
      <c r="C11" s="486">
        <v>232000</v>
      </c>
      <c r="D11" s="486">
        <v>0</v>
      </c>
      <c r="E11" s="486">
        <f t="shared" si="0"/>
        <v>0</v>
      </c>
      <c r="F11" s="128"/>
      <c r="G11" s="128"/>
    </row>
    <row r="12" spans="1:7" x14ac:dyDescent="0.25">
      <c r="A12" s="485" t="s">
        <v>907</v>
      </c>
      <c r="B12" s="486">
        <v>1000000</v>
      </c>
      <c r="C12" s="486">
        <v>204300</v>
      </c>
      <c r="D12" s="486">
        <v>795700</v>
      </c>
      <c r="E12" s="486">
        <f t="shared" si="0"/>
        <v>0</v>
      </c>
      <c r="F12" s="128"/>
      <c r="G12" s="128"/>
    </row>
    <row r="13" spans="1:7" x14ac:dyDescent="0.25">
      <c r="A13" s="487" t="s">
        <v>883</v>
      </c>
      <c r="B13" s="488">
        <f>SUM(B10:B12)</f>
        <v>31230293</v>
      </c>
      <c r="C13" s="488">
        <f>SUM(C10:C12)</f>
        <v>30434593</v>
      </c>
      <c r="D13" s="488">
        <f>SUM(D10:D12)</f>
        <v>795700</v>
      </c>
      <c r="E13" s="488">
        <f>SUM(E10:E11)</f>
        <v>0</v>
      </c>
      <c r="F13" s="128"/>
      <c r="G13" s="128"/>
    </row>
    <row r="14" spans="1:7" x14ac:dyDescent="0.25">
      <c r="A14" s="480" t="s">
        <v>884</v>
      </c>
      <c r="B14" s="486">
        <v>29251250</v>
      </c>
      <c r="C14" s="486">
        <v>29251250</v>
      </c>
      <c r="D14" s="486">
        <v>0</v>
      </c>
      <c r="E14" s="486">
        <f t="shared" si="0"/>
        <v>0</v>
      </c>
      <c r="F14" s="128"/>
      <c r="G14" s="128"/>
    </row>
    <row r="15" spans="1:7" s="491" customFormat="1" x14ac:dyDescent="0.25">
      <c r="A15" s="489" t="s">
        <v>885</v>
      </c>
      <c r="B15" s="490">
        <f>B9+B13+B14</f>
        <v>70378543</v>
      </c>
      <c r="C15" s="490">
        <f>C9+C13+C14</f>
        <v>69582843</v>
      </c>
      <c r="D15" s="490">
        <f>D9+D13+D14</f>
        <v>795700</v>
      </c>
      <c r="E15" s="490">
        <f>E9+E13+E14</f>
        <v>0</v>
      </c>
      <c r="F15" s="163"/>
      <c r="G15" s="163"/>
    </row>
    <row r="16" spans="1:7" x14ac:dyDescent="0.25">
      <c r="A16" s="480" t="s">
        <v>896</v>
      </c>
      <c r="B16" s="486">
        <v>1335035</v>
      </c>
      <c r="C16" s="486">
        <v>1335035</v>
      </c>
      <c r="D16" s="486">
        <v>0</v>
      </c>
      <c r="E16" s="486">
        <f t="shared" si="0"/>
        <v>0</v>
      </c>
      <c r="F16" s="128"/>
      <c r="G16" s="128"/>
    </row>
    <row r="17" spans="1:7" x14ac:dyDescent="0.25">
      <c r="A17" s="480" t="s">
        <v>886</v>
      </c>
      <c r="B17" s="486">
        <v>123352000</v>
      </c>
      <c r="C17" s="486">
        <v>123352000</v>
      </c>
      <c r="D17" s="486">
        <v>0</v>
      </c>
      <c r="E17" s="486">
        <f>C17+D17-B17</f>
        <v>0</v>
      </c>
      <c r="F17" s="128"/>
      <c r="G17" s="128"/>
    </row>
    <row r="18" spans="1:7" x14ac:dyDescent="0.25">
      <c r="A18" s="480" t="s">
        <v>908</v>
      </c>
      <c r="B18" s="486">
        <v>54233784</v>
      </c>
      <c r="C18" s="486">
        <v>54233784</v>
      </c>
      <c r="D18" s="486">
        <v>0</v>
      </c>
      <c r="E18" s="486">
        <f>C18+D18-B18</f>
        <v>0</v>
      </c>
      <c r="F18" s="128"/>
      <c r="G18" s="128"/>
    </row>
    <row r="19" spans="1:7" x14ac:dyDescent="0.25">
      <c r="A19" s="480" t="s">
        <v>887</v>
      </c>
      <c r="B19" s="486">
        <v>21641760</v>
      </c>
      <c r="C19" s="486">
        <v>21641760</v>
      </c>
      <c r="D19" s="486">
        <v>0</v>
      </c>
      <c r="E19" s="486">
        <f>C19+D19-B19</f>
        <v>0</v>
      </c>
      <c r="F19" s="128"/>
      <c r="G19" s="128"/>
    </row>
    <row r="20" spans="1:7" x14ac:dyDescent="0.25">
      <c r="A20" s="480" t="s">
        <v>888</v>
      </c>
      <c r="B20" s="486">
        <v>1256639</v>
      </c>
      <c r="C20" s="486">
        <v>1256639</v>
      </c>
      <c r="D20" s="486">
        <v>0</v>
      </c>
      <c r="E20" s="486">
        <f t="shared" si="0"/>
        <v>0</v>
      </c>
      <c r="F20" s="128"/>
      <c r="G20" s="128"/>
    </row>
    <row r="21" spans="1:7" x14ac:dyDescent="0.25">
      <c r="A21" s="480" t="s">
        <v>910</v>
      </c>
      <c r="B21" s="486">
        <v>5740676</v>
      </c>
      <c r="C21" s="486">
        <v>5740676</v>
      </c>
      <c r="D21" s="486">
        <v>0</v>
      </c>
      <c r="E21" s="486">
        <f t="shared" ref="E21:E22" si="1">C21+D21-B21</f>
        <v>0</v>
      </c>
      <c r="F21" s="128"/>
      <c r="G21" s="128"/>
    </row>
    <row r="22" spans="1:7" x14ac:dyDescent="0.25">
      <c r="A22" s="480" t="s">
        <v>911</v>
      </c>
      <c r="B22" s="486">
        <v>1757327</v>
      </c>
      <c r="C22" s="486">
        <v>1757327</v>
      </c>
      <c r="D22" s="486">
        <v>0</v>
      </c>
      <c r="E22" s="486">
        <f t="shared" si="1"/>
        <v>0</v>
      </c>
      <c r="F22" s="128"/>
      <c r="G22" s="128"/>
    </row>
    <row r="23" spans="1:7" x14ac:dyDescent="0.25">
      <c r="A23" s="480" t="s">
        <v>909</v>
      </c>
      <c r="B23" s="486">
        <v>11574506</v>
      </c>
      <c r="C23" s="486">
        <v>11574506</v>
      </c>
      <c r="D23" s="486">
        <v>0</v>
      </c>
      <c r="E23" s="486">
        <f>C23+D23-B23</f>
        <v>0</v>
      </c>
      <c r="F23" s="128"/>
      <c r="G23" s="128"/>
    </row>
    <row r="24" spans="1:7" x14ac:dyDescent="0.25">
      <c r="A24" s="480" t="s">
        <v>912</v>
      </c>
      <c r="B24" s="486">
        <v>26887182</v>
      </c>
      <c r="C24" s="486">
        <v>26887182</v>
      </c>
      <c r="D24" s="486">
        <v>0</v>
      </c>
      <c r="E24" s="486">
        <f>C24+D24-B24</f>
        <v>0</v>
      </c>
      <c r="F24" s="128"/>
      <c r="G24" s="128"/>
    </row>
    <row r="25" spans="1:7" x14ac:dyDescent="0.25">
      <c r="A25" s="480" t="s">
        <v>913</v>
      </c>
      <c r="B25" s="486">
        <v>1882700</v>
      </c>
      <c r="C25" s="486">
        <v>1882700</v>
      </c>
      <c r="D25" s="486">
        <v>0</v>
      </c>
      <c r="E25" s="486">
        <f>C25+D25-B25</f>
        <v>0</v>
      </c>
      <c r="F25" s="128"/>
      <c r="G25" s="128"/>
    </row>
    <row r="26" spans="1:7" x14ac:dyDescent="0.25">
      <c r="A26" s="480" t="s">
        <v>914</v>
      </c>
      <c r="B26" s="486">
        <v>8074000</v>
      </c>
      <c r="C26" s="486">
        <v>8074000</v>
      </c>
      <c r="D26" s="486">
        <v>0</v>
      </c>
      <c r="E26" s="486">
        <f>C26+D26-B26</f>
        <v>0</v>
      </c>
      <c r="F26" s="128"/>
      <c r="G26" s="128"/>
    </row>
    <row r="27" spans="1:7" x14ac:dyDescent="0.25">
      <c r="A27" s="480" t="s">
        <v>915</v>
      </c>
      <c r="B27" s="486">
        <v>350000</v>
      </c>
      <c r="C27" s="486">
        <v>0</v>
      </c>
      <c r="D27" s="486">
        <v>350000</v>
      </c>
      <c r="E27" s="486">
        <f>C27+D27-B27</f>
        <v>0</v>
      </c>
      <c r="F27" s="128"/>
      <c r="G27" s="128"/>
    </row>
    <row r="28" spans="1:7" x14ac:dyDescent="0.25">
      <c r="A28" s="489" t="s">
        <v>889</v>
      </c>
      <c r="B28" s="490">
        <f>SUM(B15:B27)</f>
        <v>328464152</v>
      </c>
      <c r="C28" s="490">
        <f t="shared" ref="C28:E28" si="2">SUM(C15:C27)</f>
        <v>327318452</v>
      </c>
      <c r="D28" s="490">
        <f t="shared" si="2"/>
        <v>1145700</v>
      </c>
      <c r="E28" s="490">
        <f t="shared" si="2"/>
        <v>0</v>
      </c>
      <c r="F28" s="128"/>
      <c r="G28" s="128"/>
    </row>
    <row r="29" spans="1:7" x14ac:dyDescent="0.25">
      <c r="F29" s="128"/>
    </row>
    <row r="30" spans="1:7" x14ac:dyDescent="0.25">
      <c r="F30" s="128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31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279"/>
  <sheetViews>
    <sheetView view="pageBreakPreview" topLeftCell="A265" zoomScale="85" zoomScaleNormal="100" zoomScaleSheetLayoutView="85" workbookViewId="0">
      <selection activeCell="A3" sqref="A3:E3"/>
    </sheetView>
  </sheetViews>
  <sheetFormatPr defaultRowHeight="12.75" x14ac:dyDescent="0.2"/>
  <cols>
    <col min="1" max="1" width="8.140625" style="371" customWidth="1"/>
    <col min="2" max="2" width="41" style="371" customWidth="1"/>
    <col min="3" max="5" width="32.85546875" style="371" customWidth="1"/>
    <col min="6" max="256" width="9.140625" style="371"/>
    <col min="257" max="257" width="8.140625" style="371" customWidth="1"/>
    <col min="258" max="258" width="41" style="371" customWidth="1"/>
    <col min="259" max="261" width="32.85546875" style="371" customWidth="1"/>
    <col min="262" max="512" width="9.140625" style="371"/>
    <col min="513" max="513" width="8.140625" style="371" customWidth="1"/>
    <col min="514" max="514" width="41" style="371" customWidth="1"/>
    <col min="515" max="517" width="32.85546875" style="371" customWidth="1"/>
    <col min="518" max="768" width="9.140625" style="371"/>
    <col min="769" max="769" width="8.140625" style="371" customWidth="1"/>
    <col min="770" max="770" width="41" style="371" customWidth="1"/>
    <col min="771" max="773" width="32.85546875" style="371" customWidth="1"/>
    <col min="774" max="1024" width="9.140625" style="371"/>
    <col min="1025" max="1025" width="8.140625" style="371" customWidth="1"/>
    <col min="1026" max="1026" width="41" style="371" customWidth="1"/>
    <col min="1027" max="1029" width="32.85546875" style="371" customWidth="1"/>
    <col min="1030" max="1280" width="9.140625" style="371"/>
    <col min="1281" max="1281" width="8.140625" style="371" customWidth="1"/>
    <col min="1282" max="1282" width="41" style="371" customWidth="1"/>
    <col min="1283" max="1285" width="32.85546875" style="371" customWidth="1"/>
    <col min="1286" max="1536" width="9.140625" style="371"/>
    <col min="1537" max="1537" width="8.140625" style="371" customWidth="1"/>
    <col min="1538" max="1538" width="41" style="371" customWidth="1"/>
    <col min="1539" max="1541" width="32.85546875" style="371" customWidth="1"/>
    <col min="1542" max="1792" width="9.140625" style="371"/>
    <col min="1793" max="1793" width="8.140625" style="371" customWidth="1"/>
    <col min="1794" max="1794" width="41" style="371" customWidth="1"/>
    <col min="1795" max="1797" width="32.85546875" style="371" customWidth="1"/>
    <col min="1798" max="2048" width="9.140625" style="371"/>
    <col min="2049" max="2049" width="8.140625" style="371" customWidth="1"/>
    <col min="2050" max="2050" width="41" style="371" customWidth="1"/>
    <col min="2051" max="2053" width="32.85546875" style="371" customWidth="1"/>
    <col min="2054" max="2304" width="9.140625" style="371"/>
    <col min="2305" max="2305" width="8.140625" style="371" customWidth="1"/>
    <col min="2306" max="2306" width="41" style="371" customWidth="1"/>
    <col min="2307" max="2309" width="32.85546875" style="371" customWidth="1"/>
    <col min="2310" max="2560" width="9.140625" style="371"/>
    <col min="2561" max="2561" width="8.140625" style="371" customWidth="1"/>
    <col min="2562" max="2562" width="41" style="371" customWidth="1"/>
    <col min="2563" max="2565" width="32.85546875" style="371" customWidth="1"/>
    <col min="2566" max="2816" width="9.140625" style="371"/>
    <col min="2817" max="2817" width="8.140625" style="371" customWidth="1"/>
    <col min="2818" max="2818" width="41" style="371" customWidth="1"/>
    <col min="2819" max="2821" width="32.85546875" style="371" customWidth="1"/>
    <col min="2822" max="3072" width="9.140625" style="371"/>
    <col min="3073" max="3073" width="8.140625" style="371" customWidth="1"/>
    <col min="3074" max="3074" width="41" style="371" customWidth="1"/>
    <col min="3075" max="3077" width="32.85546875" style="371" customWidth="1"/>
    <col min="3078" max="3328" width="9.140625" style="371"/>
    <col min="3329" max="3329" width="8.140625" style="371" customWidth="1"/>
    <col min="3330" max="3330" width="41" style="371" customWidth="1"/>
    <col min="3331" max="3333" width="32.85546875" style="371" customWidth="1"/>
    <col min="3334" max="3584" width="9.140625" style="371"/>
    <col min="3585" max="3585" width="8.140625" style="371" customWidth="1"/>
    <col min="3586" max="3586" width="41" style="371" customWidth="1"/>
    <col min="3587" max="3589" width="32.85546875" style="371" customWidth="1"/>
    <col min="3590" max="3840" width="9.140625" style="371"/>
    <col min="3841" max="3841" width="8.140625" style="371" customWidth="1"/>
    <col min="3842" max="3842" width="41" style="371" customWidth="1"/>
    <col min="3843" max="3845" width="32.85546875" style="371" customWidth="1"/>
    <col min="3846" max="4096" width="9.140625" style="371"/>
    <col min="4097" max="4097" width="8.140625" style="371" customWidth="1"/>
    <col min="4098" max="4098" width="41" style="371" customWidth="1"/>
    <col min="4099" max="4101" width="32.85546875" style="371" customWidth="1"/>
    <col min="4102" max="4352" width="9.140625" style="371"/>
    <col min="4353" max="4353" width="8.140625" style="371" customWidth="1"/>
    <col min="4354" max="4354" width="41" style="371" customWidth="1"/>
    <col min="4355" max="4357" width="32.85546875" style="371" customWidth="1"/>
    <col min="4358" max="4608" width="9.140625" style="371"/>
    <col min="4609" max="4609" width="8.140625" style="371" customWidth="1"/>
    <col min="4610" max="4610" width="41" style="371" customWidth="1"/>
    <col min="4611" max="4613" width="32.85546875" style="371" customWidth="1"/>
    <col min="4614" max="4864" width="9.140625" style="371"/>
    <col min="4865" max="4865" width="8.140625" style="371" customWidth="1"/>
    <col min="4866" max="4866" width="41" style="371" customWidth="1"/>
    <col min="4867" max="4869" width="32.85546875" style="371" customWidth="1"/>
    <col min="4870" max="5120" width="9.140625" style="371"/>
    <col min="5121" max="5121" width="8.140625" style="371" customWidth="1"/>
    <col min="5122" max="5122" width="41" style="371" customWidth="1"/>
    <col min="5123" max="5125" width="32.85546875" style="371" customWidth="1"/>
    <col min="5126" max="5376" width="9.140625" style="371"/>
    <col min="5377" max="5377" width="8.140625" style="371" customWidth="1"/>
    <col min="5378" max="5378" width="41" style="371" customWidth="1"/>
    <col min="5379" max="5381" width="32.85546875" style="371" customWidth="1"/>
    <col min="5382" max="5632" width="9.140625" style="371"/>
    <col min="5633" max="5633" width="8.140625" style="371" customWidth="1"/>
    <col min="5634" max="5634" width="41" style="371" customWidth="1"/>
    <col min="5635" max="5637" width="32.85546875" style="371" customWidth="1"/>
    <col min="5638" max="5888" width="9.140625" style="371"/>
    <col min="5889" max="5889" width="8.140625" style="371" customWidth="1"/>
    <col min="5890" max="5890" width="41" style="371" customWidth="1"/>
    <col min="5891" max="5893" width="32.85546875" style="371" customWidth="1"/>
    <col min="5894" max="6144" width="9.140625" style="371"/>
    <col min="6145" max="6145" width="8.140625" style="371" customWidth="1"/>
    <col min="6146" max="6146" width="41" style="371" customWidth="1"/>
    <col min="6147" max="6149" width="32.85546875" style="371" customWidth="1"/>
    <col min="6150" max="6400" width="9.140625" style="371"/>
    <col min="6401" max="6401" width="8.140625" style="371" customWidth="1"/>
    <col min="6402" max="6402" width="41" style="371" customWidth="1"/>
    <col min="6403" max="6405" width="32.85546875" style="371" customWidth="1"/>
    <col min="6406" max="6656" width="9.140625" style="371"/>
    <col min="6657" max="6657" width="8.140625" style="371" customWidth="1"/>
    <col min="6658" max="6658" width="41" style="371" customWidth="1"/>
    <col min="6659" max="6661" width="32.85546875" style="371" customWidth="1"/>
    <col min="6662" max="6912" width="9.140625" style="371"/>
    <col min="6913" max="6913" width="8.140625" style="371" customWidth="1"/>
    <col min="6914" max="6914" width="41" style="371" customWidth="1"/>
    <col min="6915" max="6917" width="32.85546875" style="371" customWidth="1"/>
    <col min="6918" max="7168" width="9.140625" style="371"/>
    <col min="7169" max="7169" width="8.140625" style="371" customWidth="1"/>
    <col min="7170" max="7170" width="41" style="371" customWidth="1"/>
    <col min="7171" max="7173" width="32.85546875" style="371" customWidth="1"/>
    <col min="7174" max="7424" width="9.140625" style="371"/>
    <col min="7425" max="7425" width="8.140625" style="371" customWidth="1"/>
    <col min="7426" max="7426" width="41" style="371" customWidth="1"/>
    <col min="7427" max="7429" width="32.85546875" style="371" customWidth="1"/>
    <col min="7430" max="7680" width="9.140625" style="371"/>
    <col min="7681" max="7681" width="8.140625" style="371" customWidth="1"/>
    <col min="7682" max="7682" width="41" style="371" customWidth="1"/>
    <col min="7683" max="7685" width="32.85546875" style="371" customWidth="1"/>
    <col min="7686" max="7936" width="9.140625" style="371"/>
    <col min="7937" max="7937" width="8.140625" style="371" customWidth="1"/>
    <col min="7938" max="7938" width="41" style="371" customWidth="1"/>
    <col min="7939" max="7941" width="32.85546875" style="371" customWidth="1"/>
    <col min="7942" max="8192" width="9.140625" style="371"/>
    <col min="8193" max="8193" width="8.140625" style="371" customWidth="1"/>
    <col min="8194" max="8194" width="41" style="371" customWidth="1"/>
    <col min="8195" max="8197" width="32.85546875" style="371" customWidth="1"/>
    <col min="8198" max="8448" width="9.140625" style="371"/>
    <col min="8449" max="8449" width="8.140625" style="371" customWidth="1"/>
    <col min="8450" max="8450" width="41" style="371" customWidth="1"/>
    <col min="8451" max="8453" width="32.85546875" style="371" customWidth="1"/>
    <col min="8454" max="8704" width="9.140625" style="371"/>
    <col min="8705" max="8705" width="8.140625" style="371" customWidth="1"/>
    <col min="8706" max="8706" width="41" style="371" customWidth="1"/>
    <col min="8707" max="8709" width="32.85546875" style="371" customWidth="1"/>
    <col min="8710" max="8960" width="9.140625" style="371"/>
    <col min="8961" max="8961" width="8.140625" style="371" customWidth="1"/>
    <col min="8962" max="8962" width="41" style="371" customWidth="1"/>
    <col min="8963" max="8965" width="32.85546875" style="371" customWidth="1"/>
    <col min="8966" max="9216" width="9.140625" style="371"/>
    <col min="9217" max="9217" width="8.140625" style="371" customWidth="1"/>
    <col min="9218" max="9218" width="41" style="371" customWidth="1"/>
    <col min="9219" max="9221" width="32.85546875" style="371" customWidth="1"/>
    <col min="9222" max="9472" width="9.140625" style="371"/>
    <col min="9473" max="9473" width="8.140625" style="371" customWidth="1"/>
    <col min="9474" max="9474" width="41" style="371" customWidth="1"/>
    <col min="9475" max="9477" width="32.85546875" style="371" customWidth="1"/>
    <col min="9478" max="9728" width="9.140625" style="371"/>
    <col min="9729" max="9729" width="8.140625" style="371" customWidth="1"/>
    <col min="9730" max="9730" width="41" style="371" customWidth="1"/>
    <col min="9731" max="9733" width="32.85546875" style="371" customWidth="1"/>
    <col min="9734" max="9984" width="9.140625" style="371"/>
    <col min="9985" max="9985" width="8.140625" style="371" customWidth="1"/>
    <col min="9986" max="9986" width="41" style="371" customWidth="1"/>
    <col min="9987" max="9989" width="32.85546875" style="371" customWidth="1"/>
    <col min="9990" max="10240" width="9.140625" style="371"/>
    <col min="10241" max="10241" width="8.140625" style="371" customWidth="1"/>
    <col min="10242" max="10242" width="41" style="371" customWidth="1"/>
    <col min="10243" max="10245" width="32.85546875" style="371" customWidth="1"/>
    <col min="10246" max="10496" width="9.140625" style="371"/>
    <col min="10497" max="10497" width="8.140625" style="371" customWidth="1"/>
    <col min="10498" max="10498" width="41" style="371" customWidth="1"/>
    <col min="10499" max="10501" width="32.85546875" style="371" customWidth="1"/>
    <col min="10502" max="10752" width="9.140625" style="371"/>
    <col min="10753" max="10753" width="8.140625" style="371" customWidth="1"/>
    <col min="10754" max="10754" width="41" style="371" customWidth="1"/>
    <col min="10755" max="10757" width="32.85546875" style="371" customWidth="1"/>
    <col min="10758" max="11008" width="9.140625" style="371"/>
    <col min="11009" max="11009" width="8.140625" style="371" customWidth="1"/>
    <col min="11010" max="11010" width="41" style="371" customWidth="1"/>
    <col min="11011" max="11013" width="32.85546875" style="371" customWidth="1"/>
    <col min="11014" max="11264" width="9.140625" style="371"/>
    <col min="11265" max="11265" width="8.140625" style="371" customWidth="1"/>
    <col min="11266" max="11266" width="41" style="371" customWidth="1"/>
    <col min="11267" max="11269" width="32.85546875" style="371" customWidth="1"/>
    <col min="11270" max="11520" width="9.140625" style="371"/>
    <col min="11521" max="11521" width="8.140625" style="371" customWidth="1"/>
    <col min="11522" max="11522" width="41" style="371" customWidth="1"/>
    <col min="11523" max="11525" width="32.85546875" style="371" customWidth="1"/>
    <col min="11526" max="11776" width="9.140625" style="371"/>
    <col min="11777" max="11777" width="8.140625" style="371" customWidth="1"/>
    <col min="11778" max="11778" width="41" style="371" customWidth="1"/>
    <col min="11779" max="11781" width="32.85546875" style="371" customWidth="1"/>
    <col min="11782" max="12032" width="9.140625" style="371"/>
    <col min="12033" max="12033" width="8.140625" style="371" customWidth="1"/>
    <col min="12034" max="12034" width="41" style="371" customWidth="1"/>
    <col min="12035" max="12037" width="32.85546875" style="371" customWidth="1"/>
    <col min="12038" max="12288" width="9.140625" style="371"/>
    <col min="12289" max="12289" width="8.140625" style="371" customWidth="1"/>
    <col min="12290" max="12290" width="41" style="371" customWidth="1"/>
    <col min="12291" max="12293" width="32.85546875" style="371" customWidth="1"/>
    <col min="12294" max="12544" width="9.140625" style="371"/>
    <col min="12545" max="12545" width="8.140625" style="371" customWidth="1"/>
    <col min="12546" max="12546" width="41" style="371" customWidth="1"/>
    <col min="12547" max="12549" width="32.85546875" style="371" customWidth="1"/>
    <col min="12550" max="12800" width="9.140625" style="371"/>
    <col min="12801" max="12801" width="8.140625" style="371" customWidth="1"/>
    <col min="12802" max="12802" width="41" style="371" customWidth="1"/>
    <col min="12803" max="12805" width="32.85546875" style="371" customWidth="1"/>
    <col min="12806" max="13056" width="9.140625" style="371"/>
    <col min="13057" max="13057" width="8.140625" style="371" customWidth="1"/>
    <col min="13058" max="13058" width="41" style="371" customWidth="1"/>
    <col min="13059" max="13061" width="32.85546875" style="371" customWidth="1"/>
    <col min="13062" max="13312" width="9.140625" style="371"/>
    <col min="13313" max="13313" width="8.140625" style="371" customWidth="1"/>
    <col min="13314" max="13314" width="41" style="371" customWidth="1"/>
    <col min="13315" max="13317" width="32.85546875" style="371" customWidth="1"/>
    <col min="13318" max="13568" width="9.140625" style="371"/>
    <col min="13569" max="13569" width="8.140625" style="371" customWidth="1"/>
    <col min="13570" max="13570" width="41" style="371" customWidth="1"/>
    <col min="13571" max="13573" width="32.85546875" style="371" customWidth="1"/>
    <col min="13574" max="13824" width="9.140625" style="371"/>
    <col min="13825" max="13825" width="8.140625" style="371" customWidth="1"/>
    <col min="13826" max="13826" width="41" style="371" customWidth="1"/>
    <col min="13827" max="13829" width="32.85546875" style="371" customWidth="1"/>
    <col min="13830" max="14080" width="9.140625" style="371"/>
    <col min="14081" max="14081" width="8.140625" style="371" customWidth="1"/>
    <col min="14082" max="14082" width="41" style="371" customWidth="1"/>
    <col min="14083" max="14085" width="32.85546875" style="371" customWidth="1"/>
    <col min="14086" max="14336" width="9.140625" style="371"/>
    <col min="14337" max="14337" width="8.140625" style="371" customWidth="1"/>
    <col min="14338" max="14338" width="41" style="371" customWidth="1"/>
    <col min="14339" max="14341" width="32.85546875" style="371" customWidth="1"/>
    <col min="14342" max="14592" width="9.140625" style="371"/>
    <col min="14593" max="14593" width="8.140625" style="371" customWidth="1"/>
    <col min="14594" max="14594" width="41" style="371" customWidth="1"/>
    <col min="14595" max="14597" width="32.85546875" style="371" customWidth="1"/>
    <col min="14598" max="14848" width="9.140625" style="371"/>
    <col min="14849" max="14849" width="8.140625" style="371" customWidth="1"/>
    <col min="14850" max="14850" width="41" style="371" customWidth="1"/>
    <col min="14851" max="14853" width="32.85546875" style="371" customWidth="1"/>
    <col min="14854" max="15104" width="9.140625" style="371"/>
    <col min="15105" max="15105" width="8.140625" style="371" customWidth="1"/>
    <col min="15106" max="15106" width="41" style="371" customWidth="1"/>
    <col min="15107" max="15109" width="32.85546875" style="371" customWidth="1"/>
    <col min="15110" max="15360" width="9.140625" style="371"/>
    <col min="15361" max="15361" width="8.140625" style="371" customWidth="1"/>
    <col min="15362" max="15362" width="41" style="371" customWidth="1"/>
    <col min="15363" max="15365" width="32.85546875" style="371" customWidth="1"/>
    <col min="15366" max="15616" width="9.140625" style="371"/>
    <col min="15617" max="15617" width="8.140625" style="371" customWidth="1"/>
    <col min="15618" max="15618" width="41" style="371" customWidth="1"/>
    <col min="15619" max="15621" width="32.85546875" style="371" customWidth="1"/>
    <col min="15622" max="15872" width="9.140625" style="371"/>
    <col min="15873" max="15873" width="8.140625" style="371" customWidth="1"/>
    <col min="15874" max="15874" width="41" style="371" customWidth="1"/>
    <col min="15875" max="15877" width="32.85546875" style="371" customWidth="1"/>
    <col min="15878" max="16128" width="9.140625" style="371"/>
    <col min="16129" max="16129" width="8.140625" style="371" customWidth="1"/>
    <col min="16130" max="16130" width="41" style="371" customWidth="1"/>
    <col min="16131" max="16133" width="32.85546875" style="371" customWidth="1"/>
    <col min="16134" max="16384" width="9.140625" style="371"/>
  </cols>
  <sheetData>
    <row r="1" spans="1:5" ht="15" x14ac:dyDescent="0.25">
      <c r="E1" s="297" t="s">
        <v>1932</v>
      </c>
    </row>
    <row r="3" spans="1:5" s="499" customFormat="1" ht="19.5" customHeight="1" x14ac:dyDescent="0.2">
      <c r="A3" s="559" t="s">
        <v>1902</v>
      </c>
      <c r="B3" s="560"/>
      <c r="C3" s="560"/>
      <c r="D3" s="560"/>
      <c r="E3" s="560"/>
    </row>
    <row r="4" spans="1:5" s="499" customFormat="1" ht="15" x14ac:dyDescent="0.2">
      <c r="A4" s="500" t="s">
        <v>917</v>
      </c>
      <c r="B4" s="500" t="s">
        <v>413</v>
      </c>
      <c r="C4" s="500" t="s">
        <v>918</v>
      </c>
      <c r="D4" s="500" t="s">
        <v>919</v>
      </c>
      <c r="E4" s="500" t="s">
        <v>920</v>
      </c>
    </row>
    <row r="5" spans="1:5" s="499" customFormat="1" ht="15" x14ac:dyDescent="0.2">
      <c r="A5" s="498">
        <v>1</v>
      </c>
      <c r="B5" s="498">
        <v>2</v>
      </c>
      <c r="C5" s="498">
        <v>3</v>
      </c>
      <c r="D5" s="498">
        <v>4</v>
      </c>
      <c r="E5" s="498">
        <v>5</v>
      </c>
    </row>
    <row r="6" spans="1:5" s="499" customFormat="1" ht="25.5" x14ac:dyDescent="0.2">
      <c r="A6" s="501" t="s">
        <v>921</v>
      </c>
      <c r="B6" s="502" t="s">
        <v>922</v>
      </c>
      <c r="C6" s="503">
        <v>537072886</v>
      </c>
      <c r="D6" s="503">
        <v>0</v>
      </c>
      <c r="E6" s="503">
        <v>537072886</v>
      </c>
    </row>
    <row r="7" spans="1:5" s="499" customFormat="1" x14ac:dyDescent="0.2">
      <c r="A7" s="501" t="s">
        <v>923</v>
      </c>
      <c r="B7" s="502" t="s">
        <v>924</v>
      </c>
      <c r="C7" s="503">
        <v>0</v>
      </c>
      <c r="D7" s="503">
        <v>0</v>
      </c>
      <c r="E7" s="503">
        <v>0</v>
      </c>
    </row>
    <row r="8" spans="1:5" s="499" customFormat="1" x14ac:dyDescent="0.2">
      <c r="A8" s="501" t="s">
        <v>925</v>
      </c>
      <c r="B8" s="502" t="s">
        <v>926</v>
      </c>
      <c r="C8" s="503">
        <v>7720455</v>
      </c>
      <c r="D8" s="503">
        <v>0</v>
      </c>
      <c r="E8" s="503">
        <v>7720455</v>
      </c>
    </row>
    <row r="9" spans="1:5" s="499" customFormat="1" ht="25.5" x14ac:dyDescent="0.2">
      <c r="A9" s="501" t="s">
        <v>927</v>
      </c>
      <c r="B9" s="502" t="s">
        <v>928</v>
      </c>
      <c r="C9" s="503">
        <v>2418451</v>
      </c>
      <c r="D9" s="503">
        <v>0</v>
      </c>
      <c r="E9" s="503">
        <v>2418451</v>
      </c>
    </row>
    <row r="10" spans="1:5" s="499" customFormat="1" x14ac:dyDescent="0.2">
      <c r="A10" s="501" t="s">
        <v>929</v>
      </c>
      <c r="B10" s="502" t="s">
        <v>930</v>
      </c>
      <c r="C10" s="503">
        <v>0</v>
      </c>
      <c r="D10" s="503">
        <v>0</v>
      </c>
      <c r="E10" s="503">
        <v>0</v>
      </c>
    </row>
    <row r="11" spans="1:5" s="499" customFormat="1" x14ac:dyDescent="0.2">
      <c r="A11" s="501" t="s">
        <v>931</v>
      </c>
      <c r="B11" s="502" t="s">
        <v>932</v>
      </c>
      <c r="C11" s="503">
        <v>10606080</v>
      </c>
      <c r="D11" s="503">
        <v>0</v>
      </c>
      <c r="E11" s="503">
        <v>10606080</v>
      </c>
    </row>
    <row r="12" spans="1:5" s="499" customFormat="1" x14ac:dyDescent="0.2">
      <c r="A12" s="501" t="s">
        <v>933</v>
      </c>
      <c r="B12" s="502" t="s">
        <v>934</v>
      </c>
      <c r="C12" s="503">
        <v>11066498</v>
      </c>
      <c r="D12" s="503">
        <v>0</v>
      </c>
      <c r="E12" s="503">
        <v>11066498</v>
      </c>
    </row>
    <row r="13" spans="1:5" s="499" customFormat="1" x14ac:dyDescent="0.2">
      <c r="A13" s="501" t="s">
        <v>935</v>
      </c>
      <c r="B13" s="502" t="s">
        <v>936</v>
      </c>
      <c r="C13" s="503">
        <v>471208</v>
      </c>
      <c r="D13" s="503">
        <v>0</v>
      </c>
      <c r="E13" s="503">
        <v>471208</v>
      </c>
    </row>
    <row r="14" spans="1:5" s="499" customFormat="1" x14ac:dyDescent="0.2">
      <c r="A14" s="501" t="s">
        <v>937</v>
      </c>
      <c r="B14" s="502" t="s">
        <v>938</v>
      </c>
      <c r="C14" s="503">
        <v>2973634</v>
      </c>
      <c r="D14" s="503">
        <v>0</v>
      </c>
      <c r="E14" s="503">
        <v>2973634</v>
      </c>
    </row>
    <row r="15" spans="1:5" s="499" customFormat="1" x14ac:dyDescent="0.2">
      <c r="A15" s="501" t="s">
        <v>939</v>
      </c>
      <c r="B15" s="502" t="s">
        <v>940</v>
      </c>
      <c r="C15" s="503">
        <v>2039245</v>
      </c>
      <c r="D15" s="503">
        <v>0</v>
      </c>
      <c r="E15" s="503">
        <v>2039245</v>
      </c>
    </row>
    <row r="16" spans="1:5" s="499" customFormat="1" x14ac:dyDescent="0.2">
      <c r="A16" s="501" t="s">
        <v>941</v>
      </c>
      <c r="B16" s="502" t="s">
        <v>942</v>
      </c>
      <c r="C16" s="503">
        <v>0</v>
      </c>
      <c r="D16" s="503">
        <v>0</v>
      </c>
      <c r="E16" s="503">
        <v>0</v>
      </c>
    </row>
    <row r="17" spans="1:5" s="499" customFormat="1" x14ac:dyDescent="0.2">
      <c r="A17" s="501" t="s">
        <v>943</v>
      </c>
      <c r="B17" s="502" t="s">
        <v>944</v>
      </c>
      <c r="C17" s="503">
        <v>0</v>
      </c>
      <c r="D17" s="503">
        <v>0</v>
      </c>
      <c r="E17" s="503">
        <v>0</v>
      </c>
    </row>
    <row r="18" spans="1:5" s="499" customFormat="1" ht="25.5" x14ac:dyDescent="0.2">
      <c r="A18" s="501" t="s">
        <v>945</v>
      </c>
      <c r="B18" s="502" t="s">
        <v>946</v>
      </c>
      <c r="C18" s="503">
        <v>17002002</v>
      </c>
      <c r="D18" s="503">
        <v>0</v>
      </c>
      <c r="E18" s="503">
        <v>17002002</v>
      </c>
    </row>
    <row r="19" spans="1:5" s="499" customFormat="1" x14ac:dyDescent="0.2">
      <c r="A19" s="501" t="s">
        <v>947</v>
      </c>
      <c r="B19" s="502" t="s">
        <v>948</v>
      </c>
      <c r="C19" s="503">
        <v>0</v>
      </c>
      <c r="D19" s="503">
        <v>0</v>
      </c>
      <c r="E19" s="503">
        <v>0</v>
      </c>
    </row>
    <row r="20" spans="1:5" s="499" customFormat="1" ht="25.5" x14ac:dyDescent="0.2">
      <c r="A20" s="501" t="s">
        <v>949</v>
      </c>
      <c r="B20" s="502" t="s">
        <v>950</v>
      </c>
      <c r="C20" s="503">
        <v>591370459</v>
      </c>
      <c r="D20" s="503">
        <v>0</v>
      </c>
      <c r="E20" s="503">
        <v>591370459</v>
      </c>
    </row>
    <row r="21" spans="1:5" s="499" customFormat="1" x14ac:dyDescent="0.2">
      <c r="A21" s="501" t="s">
        <v>951</v>
      </c>
      <c r="B21" s="502" t="s">
        <v>952</v>
      </c>
      <c r="C21" s="503">
        <v>30520207</v>
      </c>
      <c r="D21" s="503">
        <v>0</v>
      </c>
      <c r="E21" s="503">
        <v>30520207</v>
      </c>
    </row>
    <row r="22" spans="1:5" s="499" customFormat="1" ht="38.25" x14ac:dyDescent="0.2">
      <c r="A22" s="501" t="s">
        <v>953</v>
      </c>
      <c r="B22" s="502" t="s">
        <v>954</v>
      </c>
      <c r="C22" s="503">
        <v>14576622</v>
      </c>
      <c r="D22" s="503">
        <v>0</v>
      </c>
      <c r="E22" s="503">
        <v>14576622</v>
      </c>
    </row>
    <row r="23" spans="1:5" s="499" customFormat="1" x14ac:dyDescent="0.2">
      <c r="A23" s="501" t="s">
        <v>955</v>
      </c>
      <c r="B23" s="502" t="s">
        <v>956</v>
      </c>
      <c r="C23" s="503">
        <v>9773379</v>
      </c>
      <c r="D23" s="503">
        <v>0</v>
      </c>
      <c r="E23" s="503">
        <v>9773379</v>
      </c>
    </row>
    <row r="24" spans="1:5" s="499" customFormat="1" x14ac:dyDescent="0.2">
      <c r="A24" s="501" t="s">
        <v>957</v>
      </c>
      <c r="B24" s="502" t="s">
        <v>958</v>
      </c>
      <c r="C24" s="503">
        <v>54870208</v>
      </c>
      <c r="D24" s="503">
        <v>0</v>
      </c>
      <c r="E24" s="503">
        <v>54870208</v>
      </c>
    </row>
    <row r="25" spans="1:5" s="499" customFormat="1" x14ac:dyDescent="0.2">
      <c r="A25" s="504" t="s">
        <v>959</v>
      </c>
      <c r="B25" s="505" t="s">
        <v>960</v>
      </c>
      <c r="C25" s="506">
        <v>646240667</v>
      </c>
      <c r="D25" s="506">
        <v>0</v>
      </c>
      <c r="E25" s="506">
        <v>646240667</v>
      </c>
    </row>
    <row r="26" spans="1:5" s="499" customFormat="1" ht="38.25" x14ac:dyDescent="0.2">
      <c r="A26" s="504" t="s">
        <v>961</v>
      </c>
      <c r="B26" s="505" t="s">
        <v>962</v>
      </c>
      <c r="C26" s="506">
        <v>143412346</v>
      </c>
      <c r="D26" s="506">
        <v>0</v>
      </c>
      <c r="E26" s="506">
        <v>143412346</v>
      </c>
    </row>
    <row r="27" spans="1:5" s="499" customFormat="1" x14ac:dyDescent="0.2">
      <c r="A27" s="501" t="s">
        <v>963</v>
      </c>
      <c r="B27" s="502" t="s">
        <v>964</v>
      </c>
      <c r="C27" s="503">
        <v>135081716</v>
      </c>
      <c r="D27" s="503">
        <v>0</v>
      </c>
      <c r="E27" s="503">
        <v>135081716</v>
      </c>
    </row>
    <row r="28" spans="1:5" s="499" customFormat="1" x14ac:dyDescent="0.2">
      <c r="A28" s="501" t="s">
        <v>965</v>
      </c>
      <c r="B28" s="502" t="s">
        <v>966</v>
      </c>
      <c r="C28" s="503">
        <v>0</v>
      </c>
      <c r="D28" s="503">
        <v>0</v>
      </c>
      <c r="E28" s="503">
        <v>0</v>
      </c>
    </row>
    <row r="29" spans="1:5" s="499" customFormat="1" x14ac:dyDescent="0.2">
      <c r="A29" s="501" t="s">
        <v>967</v>
      </c>
      <c r="B29" s="502" t="s">
        <v>968</v>
      </c>
      <c r="C29" s="503">
        <v>0</v>
      </c>
      <c r="D29" s="503">
        <v>0</v>
      </c>
      <c r="E29" s="503">
        <v>0</v>
      </c>
    </row>
    <row r="30" spans="1:5" s="499" customFormat="1" x14ac:dyDescent="0.2">
      <c r="A30" s="501" t="s">
        <v>969</v>
      </c>
      <c r="B30" s="502" t="s">
        <v>970</v>
      </c>
      <c r="C30" s="503">
        <v>3524706</v>
      </c>
      <c r="D30" s="503">
        <v>0</v>
      </c>
      <c r="E30" s="503">
        <v>3524706</v>
      </c>
    </row>
    <row r="31" spans="1:5" s="499" customFormat="1" x14ac:dyDescent="0.2">
      <c r="A31" s="501" t="s">
        <v>971</v>
      </c>
      <c r="B31" s="502" t="s">
        <v>972</v>
      </c>
      <c r="C31" s="503">
        <v>1807667</v>
      </c>
      <c r="D31" s="503">
        <v>0</v>
      </c>
      <c r="E31" s="503">
        <v>1807667</v>
      </c>
    </row>
    <row r="32" spans="1:5" s="499" customFormat="1" ht="38.25" x14ac:dyDescent="0.2">
      <c r="A32" s="501" t="s">
        <v>973</v>
      </c>
      <c r="B32" s="502" t="s">
        <v>974</v>
      </c>
      <c r="C32" s="503">
        <v>149000</v>
      </c>
      <c r="D32" s="503">
        <v>0</v>
      </c>
      <c r="E32" s="503">
        <v>149000</v>
      </c>
    </row>
    <row r="33" spans="1:5" s="499" customFormat="1" ht="25.5" x14ac:dyDescent="0.2">
      <c r="A33" s="501" t="s">
        <v>975</v>
      </c>
      <c r="B33" s="502" t="s">
        <v>976</v>
      </c>
      <c r="C33" s="503">
        <v>2849257</v>
      </c>
      <c r="D33" s="503">
        <v>0</v>
      </c>
      <c r="E33" s="503">
        <v>2849257</v>
      </c>
    </row>
    <row r="34" spans="1:5" s="499" customFormat="1" x14ac:dyDescent="0.2">
      <c r="A34" s="501" t="s">
        <v>977</v>
      </c>
      <c r="B34" s="502" t="s">
        <v>978</v>
      </c>
      <c r="C34" s="503">
        <v>3551708</v>
      </c>
      <c r="D34" s="503">
        <v>0</v>
      </c>
      <c r="E34" s="503">
        <v>3551708</v>
      </c>
    </row>
    <row r="35" spans="1:5" s="499" customFormat="1" x14ac:dyDescent="0.2">
      <c r="A35" s="501" t="s">
        <v>979</v>
      </c>
      <c r="B35" s="502" t="s">
        <v>980</v>
      </c>
      <c r="C35" s="503">
        <v>128863790</v>
      </c>
      <c r="D35" s="503">
        <v>0</v>
      </c>
      <c r="E35" s="503">
        <v>128863790</v>
      </c>
    </row>
    <row r="36" spans="1:5" s="499" customFormat="1" x14ac:dyDescent="0.2">
      <c r="A36" s="501" t="s">
        <v>981</v>
      </c>
      <c r="B36" s="502" t="s">
        <v>982</v>
      </c>
      <c r="C36" s="503">
        <v>0</v>
      </c>
      <c r="D36" s="503">
        <v>0</v>
      </c>
      <c r="E36" s="503">
        <v>0</v>
      </c>
    </row>
    <row r="37" spans="1:5" s="499" customFormat="1" x14ac:dyDescent="0.2">
      <c r="A37" s="501" t="s">
        <v>983</v>
      </c>
      <c r="B37" s="502" t="s">
        <v>984</v>
      </c>
      <c r="C37" s="503">
        <v>132415498</v>
      </c>
      <c r="D37" s="503">
        <v>0</v>
      </c>
      <c r="E37" s="503">
        <v>132415498</v>
      </c>
    </row>
    <row r="38" spans="1:5" s="499" customFormat="1" ht="25.5" x14ac:dyDescent="0.2">
      <c r="A38" s="501" t="s">
        <v>985</v>
      </c>
      <c r="B38" s="502" t="s">
        <v>986</v>
      </c>
      <c r="C38" s="503">
        <v>8322877</v>
      </c>
      <c r="D38" s="503">
        <v>0</v>
      </c>
      <c r="E38" s="503">
        <v>8322877</v>
      </c>
    </row>
    <row r="39" spans="1:5" s="499" customFormat="1" x14ac:dyDescent="0.2">
      <c r="A39" s="501" t="s">
        <v>987</v>
      </c>
      <c r="B39" s="502" t="s">
        <v>988</v>
      </c>
      <c r="C39" s="503">
        <v>25320588</v>
      </c>
      <c r="D39" s="503">
        <v>0</v>
      </c>
      <c r="E39" s="503">
        <v>25320588</v>
      </c>
    </row>
    <row r="40" spans="1:5" s="499" customFormat="1" ht="25.5" x14ac:dyDescent="0.2">
      <c r="A40" s="501" t="s">
        <v>989</v>
      </c>
      <c r="B40" s="502" t="s">
        <v>990</v>
      </c>
      <c r="C40" s="503">
        <v>33643465</v>
      </c>
      <c r="D40" s="503">
        <v>0</v>
      </c>
      <c r="E40" s="503">
        <v>33643465</v>
      </c>
    </row>
    <row r="41" spans="1:5" s="499" customFormat="1" x14ac:dyDescent="0.2">
      <c r="A41" s="501" t="s">
        <v>991</v>
      </c>
      <c r="B41" s="502" t="s">
        <v>992</v>
      </c>
      <c r="C41" s="503">
        <v>90375219</v>
      </c>
      <c r="D41" s="503">
        <v>0</v>
      </c>
      <c r="E41" s="503">
        <v>90375219</v>
      </c>
    </row>
    <row r="42" spans="1:5" s="499" customFormat="1" x14ac:dyDescent="0.2">
      <c r="A42" s="501" t="s">
        <v>993</v>
      </c>
      <c r="B42" s="502" t="s">
        <v>994</v>
      </c>
      <c r="C42" s="503">
        <v>1782315</v>
      </c>
      <c r="D42" s="503">
        <v>0</v>
      </c>
      <c r="E42" s="503">
        <v>1782315</v>
      </c>
    </row>
    <row r="43" spans="1:5" s="499" customFormat="1" x14ac:dyDescent="0.2">
      <c r="A43" s="501" t="s">
        <v>995</v>
      </c>
      <c r="B43" s="502" t="s">
        <v>996</v>
      </c>
      <c r="C43" s="503">
        <v>9061725</v>
      </c>
      <c r="D43" s="503">
        <v>0</v>
      </c>
      <c r="E43" s="503">
        <v>9061725</v>
      </c>
    </row>
    <row r="44" spans="1:5" s="499" customFormat="1" ht="38.25" x14ac:dyDescent="0.2">
      <c r="A44" s="501" t="s">
        <v>997</v>
      </c>
      <c r="B44" s="502" t="s">
        <v>998</v>
      </c>
      <c r="C44" s="503">
        <v>0</v>
      </c>
      <c r="D44" s="503">
        <v>0</v>
      </c>
      <c r="E44" s="503">
        <v>0</v>
      </c>
    </row>
    <row r="45" spans="1:5" s="499" customFormat="1" ht="25.5" x14ac:dyDescent="0.2">
      <c r="A45" s="501" t="s">
        <v>999</v>
      </c>
      <c r="B45" s="502" t="s">
        <v>1000</v>
      </c>
      <c r="C45" s="503">
        <v>48469482</v>
      </c>
      <c r="D45" s="503">
        <v>0</v>
      </c>
      <c r="E45" s="503">
        <v>48469482</v>
      </c>
    </row>
    <row r="46" spans="1:5" s="499" customFormat="1" x14ac:dyDescent="0.2">
      <c r="A46" s="501" t="s">
        <v>1001</v>
      </c>
      <c r="B46" s="502" t="s">
        <v>1002</v>
      </c>
      <c r="C46" s="503">
        <v>25691580</v>
      </c>
      <c r="D46" s="503">
        <v>0</v>
      </c>
      <c r="E46" s="503">
        <v>25691580</v>
      </c>
    </row>
    <row r="47" spans="1:5" s="499" customFormat="1" x14ac:dyDescent="0.2">
      <c r="A47" s="501" t="s">
        <v>1003</v>
      </c>
      <c r="B47" s="502" t="s">
        <v>1004</v>
      </c>
      <c r="C47" s="503">
        <v>20689571</v>
      </c>
      <c r="D47" s="503">
        <v>0</v>
      </c>
      <c r="E47" s="503">
        <v>20689571</v>
      </c>
    </row>
    <row r="48" spans="1:5" s="499" customFormat="1" ht="25.5" x14ac:dyDescent="0.2">
      <c r="A48" s="501" t="s">
        <v>1005</v>
      </c>
      <c r="B48" s="502" t="s">
        <v>1006</v>
      </c>
      <c r="C48" s="503">
        <v>39503161</v>
      </c>
      <c r="D48" s="503">
        <v>0</v>
      </c>
      <c r="E48" s="503">
        <v>39503161</v>
      </c>
    </row>
    <row r="49" spans="1:5" s="499" customFormat="1" x14ac:dyDescent="0.2">
      <c r="A49" s="501" t="s">
        <v>1007</v>
      </c>
      <c r="B49" s="502" t="s">
        <v>1008</v>
      </c>
      <c r="C49" s="503">
        <v>242865121</v>
      </c>
      <c r="D49" s="503">
        <v>0</v>
      </c>
      <c r="E49" s="503">
        <v>242865121</v>
      </c>
    </row>
    <row r="50" spans="1:5" s="499" customFormat="1" x14ac:dyDescent="0.2">
      <c r="A50" s="501" t="s">
        <v>1009</v>
      </c>
      <c r="B50" s="502" t="s">
        <v>1010</v>
      </c>
      <c r="C50" s="503">
        <v>0</v>
      </c>
      <c r="D50" s="503">
        <v>0</v>
      </c>
      <c r="E50" s="503">
        <v>0</v>
      </c>
    </row>
    <row r="51" spans="1:5" s="499" customFormat="1" ht="25.5" x14ac:dyDescent="0.2">
      <c r="A51" s="501" t="s">
        <v>1011</v>
      </c>
      <c r="B51" s="502" t="s">
        <v>1012</v>
      </c>
      <c r="C51" s="503">
        <v>457748603</v>
      </c>
      <c r="D51" s="503">
        <v>0</v>
      </c>
      <c r="E51" s="503">
        <v>457748603</v>
      </c>
    </row>
    <row r="52" spans="1:5" s="499" customFormat="1" x14ac:dyDescent="0.2">
      <c r="A52" s="501" t="s">
        <v>1013</v>
      </c>
      <c r="B52" s="502" t="s">
        <v>1014</v>
      </c>
      <c r="C52" s="503">
        <v>880101</v>
      </c>
      <c r="D52" s="503">
        <v>0</v>
      </c>
      <c r="E52" s="503">
        <v>880101</v>
      </c>
    </row>
    <row r="53" spans="1:5" s="499" customFormat="1" x14ac:dyDescent="0.2">
      <c r="A53" s="501" t="s">
        <v>1015</v>
      </c>
      <c r="B53" s="502" t="s">
        <v>1016</v>
      </c>
      <c r="C53" s="503">
        <v>2644717</v>
      </c>
      <c r="D53" s="503">
        <v>0</v>
      </c>
      <c r="E53" s="503">
        <v>2644717</v>
      </c>
    </row>
    <row r="54" spans="1:5" s="499" customFormat="1" ht="25.5" x14ac:dyDescent="0.2">
      <c r="A54" s="501" t="s">
        <v>1017</v>
      </c>
      <c r="B54" s="502" t="s">
        <v>1018</v>
      </c>
      <c r="C54" s="503">
        <v>3524818</v>
      </c>
      <c r="D54" s="503">
        <v>0</v>
      </c>
      <c r="E54" s="503">
        <v>3524818</v>
      </c>
    </row>
    <row r="55" spans="1:5" s="499" customFormat="1" ht="25.5" x14ac:dyDescent="0.2">
      <c r="A55" s="501" t="s">
        <v>1019</v>
      </c>
      <c r="B55" s="502" t="s">
        <v>1020</v>
      </c>
      <c r="C55" s="503">
        <v>127145441</v>
      </c>
      <c r="D55" s="503">
        <v>0</v>
      </c>
      <c r="E55" s="503">
        <v>127145441</v>
      </c>
    </row>
    <row r="56" spans="1:5" s="499" customFormat="1" x14ac:dyDescent="0.2">
      <c r="A56" s="501" t="s">
        <v>1021</v>
      </c>
      <c r="B56" s="502" t="s">
        <v>1022</v>
      </c>
      <c r="C56" s="503">
        <v>27790000</v>
      </c>
      <c r="D56" s="503">
        <v>0</v>
      </c>
      <c r="E56" s="503">
        <v>27790000</v>
      </c>
    </row>
    <row r="57" spans="1:5" s="499" customFormat="1" x14ac:dyDescent="0.2">
      <c r="A57" s="501" t="s">
        <v>1023</v>
      </c>
      <c r="B57" s="502" t="s">
        <v>1024</v>
      </c>
      <c r="C57" s="503">
        <v>5907469</v>
      </c>
      <c r="D57" s="503">
        <v>0</v>
      </c>
      <c r="E57" s="503">
        <v>5907469</v>
      </c>
    </row>
    <row r="58" spans="1:5" s="499" customFormat="1" x14ac:dyDescent="0.2">
      <c r="A58" s="501" t="s">
        <v>1025</v>
      </c>
      <c r="B58" s="502" t="s">
        <v>1026</v>
      </c>
      <c r="C58" s="503">
        <v>41090</v>
      </c>
      <c r="D58" s="503">
        <v>0</v>
      </c>
      <c r="E58" s="503">
        <v>41090</v>
      </c>
    </row>
    <row r="59" spans="1:5" s="499" customFormat="1" ht="25.5" x14ac:dyDescent="0.2">
      <c r="A59" s="501" t="s">
        <v>1027</v>
      </c>
      <c r="B59" s="502" t="s">
        <v>1028</v>
      </c>
      <c r="C59" s="503">
        <v>0</v>
      </c>
      <c r="D59" s="503">
        <v>0</v>
      </c>
      <c r="E59" s="503">
        <v>0</v>
      </c>
    </row>
    <row r="60" spans="1:5" s="499" customFormat="1" ht="25.5" x14ac:dyDescent="0.2">
      <c r="A60" s="501" t="s">
        <v>1029</v>
      </c>
      <c r="B60" s="502" t="s">
        <v>1030</v>
      </c>
      <c r="C60" s="503">
        <v>0</v>
      </c>
      <c r="D60" s="503">
        <v>0</v>
      </c>
      <c r="E60" s="503">
        <v>0</v>
      </c>
    </row>
    <row r="61" spans="1:5" s="499" customFormat="1" ht="25.5" x14ac:dyDescent="0.2">
      <c r="A61" s="501" t="s">
        <v>1031</v>
      </c>
      <c r="B61" s="502" t="s">
        <v>1032</v>
      </c>
      <c r="C61" s="503">
        <v>0</v>
      </c>
      <c r="D61" s="503">
        <v>0</v>
      </c>
      <c r="E61" s="503">
        <v>0</v>
      </c>
    </row>
    <row r="62" spans="1:5" s="499" customFormat="1" ht="25.5" x14ac:dyDescent="0.2">
      <c r="A62" s="501" t="s">
        <v>1033</v>
      </c>
      <c r="B62" s="502" t="s">
        <v>1034</v>
      </c>
      <c r="C62" s="503">
        <v>0</v>
      </c>
      <c r="D62" s="503">
        <v>0</v>
      </c>
      <c r="E62" s="503">
        <v>0</v>
      </c>
    </row>
    <row r="63" spans="1:5" s="499" customFormat="1" ht="25.5" x14ac:dyDescent="0.2">
      <c r="A63" s="501" t="s">
        <v>1035</v>
      </c>
      <c r="B63" s="502" t="s">
        <v>1036</v>
      </c>
      <c r="C63" s="503">
        <v>0</v>
      </c>
      <c r="D63" s="503">
        <v>0</v>
      </c>
      <c r="E63" s="503">
        <v>0</v>
      </c>
    </row>
    <row r="64" spans="1:5" s="499" customFormat="1" x14ac:dyDescent="0.2">
      <c r="A64" s="501" t="s">
        <v>1037</v>
      </c>
      <c r="B64" s="502" t="s">
        <v>1038</v>
      </c>
      <c r="C64" s="503">
        <v>40213820</v>
      </c>
      <c r="D64" s="503">
        <v>0</v>
      </c>
      <c r="E64" s="503">
        <v>40213820</v>
      </c>
    </row>
    <row r="65" spans="1:5" s="499" customFormat="1" ht="25.5" x14ac:dyDescent="0.2">
      <c r="A65" s="501" t="s">
        <v>1039</v>
      </c>
      <c r="B65" s="502" t="s">
        <v>1040</v>
      </c>
      <c r="C65" s="503">
        <v>201056730</v>
      </c>
      <c r="D65" s="503">
        <v>0</v>
      </c>
      <c r="E65" s="503">
        <v>201056730</v>
      </c>
    </row>
    <row r="66" spans="1:5" s="499" customFormat="1" x14ac:dyDescent="0.2">
      <c r="A66" s="504" t="s">
        <v>1041</v>
      </c>
      <c r="B66" s="505" t="s">
        <v>1042</v>
      </c>
      <c r="C66" s="506">
        <v>828389114</v>
      </c>
      <c r="D66" s="506">
        <v>0</v>
      </c>
      <c r="E66" s="506">
        <v>828389114</v>
      </c>
    </row>
    <row r="67" spans="1:5" s="499" customFormat="1" x14ac:dyDescent="0.2">
      <c r="A67" s="501" t="s">
        <v>1043</v>
      </c>
      <c r="B67" s="502" t="s">
        <v>1044</v>
      </c>
      <c r="C67" s="503">
        <v>0</v>
      </c>
      <c r="D67" s="503">
        <v>0</v>
      </c>
      <c r="E67" s="503">
        <v>0</v>
      </c>
    </row>
    <row r="68" spans="1:5" s="499" customFormat="1" x14ac:dyDescent="0.2">
      <c r="A68" s="501" t="s">
        <v>1045</v>
      </c>
      <c r="B68" s="502" t="s">
        <v>1046</v>
      </c>
      <c r="C68" s="503">
        <v>34485</v>
      </c>
      <c r="D68" s="503">
        <v>0</v>
      </c>
      <c r="E68" s="503">
        <v>34485</v>
      </c>
    </row>
    <row r="69" spans="1:5" s="499" customFormat="1" x14ac:dyDescent="0.2">
      <c r="A69" s="501" t="s">
        <v>1047</v>
      </c>
      <c r="B69" s="502" t="s">
        <v>1048</v>
      </c>
      <c r="C69" s="503">
        <v>0</v>
      </c>
      <c r="D69" s="503">
        <v>0</v>
      </c>
      <c r="E69" s="503">
        <v>0</v>
      </c>
    </row>
    <row r="70" spans="1:5" s="499" customFormat="1" x14ac:dyDescent="0.2">
      <c r="A70" s="501" t="s">
        <v>1049</v>
      </c>
      <c r="B70" s="502" t="s">
        <v>1050</v>
      </c>
      <c r="C70" s="503">
        <v>0</v>
      </c>
      <c r="D70" s="503">
        <v>0</v>
      </c>
      <c r="E70" s="503">
        <v>0</v>
      </c>
    </row>
    <row r="71" spans="1:5" s="499" customFormat="1" x14ac:dyDescent="0.2">
      <c r="A71" s="501" t="s">
        <v>1051</v>
      </c>
      <c r="B71" s="502" t="s">
        <v>1052</v>
      </c>
      <c r="C71" s="503">
        <v>0</v>
      </c>
      <c r="D71" s="503">
        <v>0</v>
      </c>
      <c r="E71" s="503">
        <v>0</v>
      </c>
    </row>
    <row r="72" spans="1:5" s="499" customFormat="1" x14ac:dyDescent="0.2">
      <c r="A72" s="501" t="s">
        <v>1053</v>
      </c>
      <c r="B72" s="502" t="s">
        <v>1054</v>
      </c>
      <c r="C72" s="503">
        <v>0</v>
      </c>
      <c r="D72" s="503">
        <v>0</v>
      </c>
      <c r="E72" s="503">
        <v>0</v>
      </c>
    </row>
    <row r="73" spans="1:5" s="499" customFormat="1" ht="25.5" x14ac:dyDescent="0.2">
      <c r="A73" s="501" t="s">
        <v>1055</v>
      </c>
      <c r="B73" s="502" t="s">
        <v>1056</v>
      </c>
      <c r="C73" s="503">
        <v>0</v>
      </c>
      <c r="D73" s="503">
        <v>0</v>
      </c>
      <c r="E73" s="503">
        <v>0</v>
      </c>
    </row>
    <row r="74" spans="1:5" s="499" customFormat="1" x14ac:dyDescent="0.2">
      <c r="A74" s="501" t="s">
        <v>1057</v>
      </c>
      <c r="B74" s="502" t="s">
        <v>1058</v>
      </c>
      <c r="C74" s="503">
        <v>0</v>
      </c>
      <c r="D74" s="503">
        <v>0</v>
      </c>
      <c r="E74" s="503">
        <v>0</v>
      </c>
    </row>
    <row r="75" spans="1:5" s="499" customFormat="1" x14ac:dyDescent="0.2">
      <c r="A75" s="501" t="s">
        <v>1059</v>
      </c>
      <c r="B75" s="502" t="s">
        <v>1060</v>
      </c>
      <c r="C75" s="503">
        <v>0</v>
      </c>
      <c r="D75" s="503">
        <v>0</v>
      </c>
      <c r="E75" s="503">
        <v>0</v>
      </c>
    </row>
    <row r="76" spans="1:5" s="499" customFormat="1" ht="25.5" x14ac:dyDescent="0.2">
      <c r="A76" s="501" t="s">
        <v>1061</v>
      </c>
      <c r="B76" s="502" t="s">
        <v>1062</v>
      </c>
      <c r="C76" s="503">
        <v>0</v>
      </c>
      <c r="D76" s="503">
        <v>0</v>
      </c>
      <c r="E76" s="503">
        <v>0</v>
      </c>
    </row>
    <row r="77" spans="1:5" s="499" customFormat="1" ht="25.5" x14ac:dyDescent="0.2">
      <c r="A77" s="501" t="s">
        <v>1063</v>
      </c>
      <c r="B77" s="502" t="s">
        <v>1064</v>
      </c>
      <c r="C77" s="503">
        <v>0</v>
      </c>
      <c r="D77" s="503">
        <v>0</v>
      </c>
      <c r="E77" s="503">
        <v>0</v>
      </c>
    </row>
    <row r="78" spans="1:5" s="499" customFormat="1" ht="25.5" x14ac:dyDescent="0.2">
      <c r="A78" s="501" t="s">
        <v>1065</v>
      </c>
      <c r="B78" s="502" t="s">
        <v>1066</v>
      </c>
      <c r="C78" s="503">
        <v>34485</v>
      </c>
      <c r="D78" s="503">
        <v>0</v>
      </c>
      <c r="E78" s="503">
        <v>34485</v>
      </c>
    </row>
    <row r="79" spans="1:5" s="499" customFormat="1" x14ac:dyDescent="0.2">
      <c r="A79" s="501" t="s">
        <v>1067</v>
      </c>
      <c r="B79" s="502" t="s">
        <v>1068</v>
      </c>
      <c r="C79" s="503">
        <v>0</v>
      </c>
      <c r="D79" s="503">
        <v>0</v>
      </c>
      <c r="E79" s="503">
        <v>0</v>
      </c>
    </row>
    <row r="80" spans="1:5" s="499" customFormat="1" ht="38.25" x14ac:dyDescent="0.2">
      <c r="A80" s="501" t="s">
        <v>1069</v>
      </c>
      <c r="B80" s="502" t="s">
        <v>1070</v>
      </c>
      <c r="C80" s="503">
        <v>0</v>
      </c>
      <c r="D80" s="503">
        <v>0</v>
      </c>
      <c r="E80" s="503">
        <v>0</v>
      </c>
    </row>
    <row r="81" spans="1:5" s="499" customFormat="1" x14ac:dyDescent="0.2">
      <c r="A81" s="501" t="s">
        <v>1071</v>
      </c>
      <c r="B81" s="502" t="s">
        <v>1072</v>
      </c>
      <c r="C81" s="503">
        <v>0</v>
      </c>
      <c r="D81" s="503">
        <v>0</v>
      </c>
      <c r="E81" s="503">
        <v>0</v>
      </c>
    </row>
    <row r="82" spans="1:5" s="499" customFormat="1" ht="25.5" x14ac:dyDescent="0.2">
      <c r="A82" s="501" t="s">
        <v>1073</v>
      </c>
      <c r="B82" s="502" t="s">
        <v>1074</v>
      </c>
      <c r="C82" s="503">
        <v>0</v>
      </c>
      <c r="D82" s="503">
        <v>0</v>
      </c>
      <c r="E82" s="503">
        <v>0</v>
      </c>
    </row>
    <row r="83" spans="1:5" s="499" customFormat="1" ht="25.5" x14ac:dyDescent="0.2">
      <c r="A83" s="501" t="s">
        <v>1075</v>
      </c>
      <c r="B83" s="502" t="s">
        <v>1076</v>
      </c>
      <c r="C83" s="503">
        <v>0</v>
      </c>
      <c r="D83" s="503">
        <v>0</v>
      </c>
      <c r="E83" s="503">
        <v>0</v>
      </c>
    </row>
    <row r="84" spans="1:5" s="499" customFormat="1" ht="38.25" x14ac:dyDescent="0.2">
      <c r="A84" s="501" t="s">
        <v>1077</v>
      </c>
      <c r="B84" s="502" t="s">
        <v>1078</v>
      </c>
      <c r="C84" s="503">
        <v>0</v>
      </c>
      <c r="D84" s="503">
        <v>0</v>
      </c>
      <c r="E84" s="503">
        <v>0</v>
      </c>
    </row>
    <row r="85" spans="1:5" s="499" customFormat="1" ht="25.5" x14ac:dyDescent="0.2">
      <c r="A85" s="501" t="s">
        <v>1079</v>
      </c>
      <c r="B85" s="502" t="s">
        <v>1080</v>
      </c>
      <c r="C85" s="503">
        <v>0</v>
      </c>
      <c r="D85" s="503">
        <v>0</v>
      </c>
      <c r="E85" s="503">
        <v>0</v>
      </c>
    </row>
    <row r="86" spans="1:5" s="499" customFormat="1" x14ac:dyDescent="0.2">
      <c r="A86" s="501" t="s">
        <v>1081</v>
      </c>
      <c r="B86" s="502" t="s">
        <v>1082</v>
      </c>
      <c r="C86" s="503">
        <v>0</v>
      </c>
      <c r="D86" s="503">
        <v>0</v>
      </c>
      <c r="E86" s="503">
        <v>0</v>
      </c>
    </row>
    <row r="87" spans="1:5" s="499" customFormat="1" ht="38.25" x14ac:dyDescent="0.2">
      <c r="A87" s="501" t="s">
        <v>1083</v>
      </c>
      <c r="B87" s="502" t="s">
        <v>1084</v>
      </c>
      <c r="C87" s="503">
        <v>0</v>
      </c>
      <c r="D87" s="503">
        <v>0</v>
      </c>
      <c r="E87" s="503">
        <v>0</v>
      </c>
    </row>
    <row r="88" spans="1:5" s="499" customFormat="1" ht="25.5" x14ac:dyDescent="0.2">
      <c r="A88" s="501" t="s">
        <v>1085</v>
      </c>
      <c r="B88" s="502" t="s">
        <v>1086</v>
      </c>
      <c r="C88" s="503">
        <v>0</v>
      </c>
      <c r="D88" s="503">
        <v>0</v>
      </c>
      <c r="E88" s="503">
        <v>0</v>
      </c>
    </row>
    <row r="89" spans="1:5" s="499" customFormat="1" ht="76.5" x14ac:dyDescent="0.2">
      <c r="A89" s="501" t="s">
        <v>1087</v>
      </c>
      <c r="B89" s="502" t="s">
        <v>1088</v>
      </c>
      <c r="C89" s="503">
        <v>0</v>
      </c>
      <c r="D89" s="503">
        <v>0</v>
      </c>
      <c r="E89" s="503">
        <v>0</v>
      </c>
    </row>
    <row r="90" spans="1:5" s="499" customFormat="1" ht="38.25" x14ac:dyDescent="0.2">
      <c r="A90" s="501" t="s">
        <v>1089</v>
      </c>
      <c r="B90" s="502" t="s">
        <v>1090</v>
      </c>
      <c r="C90" s="503">
        <v>0</v>
      </c>
      <c r="D90" s="503">
        <v>0</v>
      </c>
      <c r="E90" s="503">
        <v>0</v>
      </c>
    </row>
    <row r="91" spans="1:5" s="499" customFormat="1" ht="25.5" x14ac:dyDescent="0.2">
      <c r="A91" s="501" t="s">
        <v>1091</v>
      </c>
      <c r="B91" s="502" t="s">
        <v>1092</v>
      </c>
      <c r="C91" s="503">
        <v>0</v>
      </c>
      <c r="D91" s="503">
        <v>0</v>
      </c>
      <c r="E91" s="503">
        <v>0</v>
      </c>
    </row>
    <row r="92" spans="1:5" s="499" customFormat="1" x14ac:dyDescent="0.2">
      <c r="A92" s="501" t="s">
        <v>1093</v>
      </c>
      <c r="B92" s="502" t="s">
        <v>1094</v>
      </c>
      <c r="C92" s="503">
        <v>0</v>
      </c>
      <c r="D92" s="503">
        <v>0</v>
      </c>
      <c r="E92" s="503">
        <v>0</v>
      </c>
    </row>
    <row r="93" spans="1:5" s="499" customFormat="1" ht="25.5" x14ac:dyDescent="0.2">
      <c r="A93" s="501" t="s">
        <v>1095</v>
      </c>
      <c r="B93" s="502" t="s">
        <v>1096</v>
      </c>
      <c r="C93" s="503">
        <v>0</v>
      </c>
      <c r="D93" s="503">
        <v>0</v>
      </c>
      <c r="E93" s="503">
        <v>0</v>
      </c>
    </row>
    <row r="94" spans="1:5" s="499" customFormat="1" ht="25.5" x14ac:dyDescent="0.2">
      <c r="A94" s="501" t="s">
        <v>1097</v>
      </c>
      <c r="B94" s="502" t="s">
        <v>1098</v>
      </c>
      <c r="C94" s="503">
        <v>0</v>
      </c>
      <c r="D94" s="503">
        <v>0</v>
      </c>
      <c r="E94" s="503">
        <v>0</v>
      </c>
    </row>
    <row r="95" spans="1:5" s="499" customFormat="1" x14ac:dyDescent="0.2">
      <c r="A95" s="501" t="s">
        <v>1099</v>
      </c>
      <c r="B95" s="502" t="s">
        <v>1100</v>
      </c>
      <c r="C95" s="503">
        <v>0</v>
      </c>
      <c r="D95" s="503">
        <v>0</v>
      </c>
      <c r="E95" s="503">
        <v>0</v>
      </c>
    </row>
    <row r="96" spans="1:5" s="499" customFormat="1" ht="25.5" x14ac:dyDescent="0.2">
      <c r="A96" s="501" t="s">
        <v>1101</v>
      </c>
      <c r="B96" s="502" t="s">
        <v>1102</v>
      </c>
      <c r="C96" s="503">
        <v>0</v>
      </c>
      <c r="D96" s="503">
        <v>0</v>
      </c>
      <c r="E96" s="503">
        <v>0</v>
      </c>
    </row>
    <row r="97" spans="1:5" s="499" customFormat="1" ht="25.5" x14ac:dyDescent="0.2">
      <c r="A97" s="501" t="s">
        <v>1103</v>
      </c>
      <c r="B97" s="502" t="s">
        <v>1104</v>
      </c>
      <c r="C97" s="503">
        <v>0</v>
      </c>
      <c r="D97" s="503">
        <v>0</v>
      </c>
      <c r="E97" s="503">
        <v>0</v>
      </c>
    </row>
    <row r="98" spans="1:5" s="499" customFormat="1" ht="25.5" x14ac:dyDescent="0.2">
      <c r="A98" s="501" t="s">
        <v>1105</v>
      </c>
      <c r="B98" s="502" t="s">
        <v>1106</v>
      </c>
      <c r="C98" s="503">
        <v>0</v>
      </c>
      <c r="D98" s="503">
        <v>0</v>
      </c>
      <c r="E98" s="503">
        <v>0</v>
      </c>
    </row>
    <row r="99" spans="1:5" s="499" customFormat="1" ht="25.5" x14ac:dyDescent="0.2">
      <c r="A99" s="501" t="s">
        <v>1107</v>
      </c>
      <c r="B99" s="502" t="s">
        <v>1108</v>
      </c>
      <c r="C99" s="503">
        <v>0</v>
      </c>
      <c r="D99" s="503">
        <v>0</v>
      </c>
      <c r="E99" s="503">
        <v>0</v>
      </c>
    </row>
    <row r="100" spans="1:5" s="499" customFormat="1" x14ac:dyDescent="0.2">
      <c r="A100" s="501" t="s">
        <v>1109</v>
      </c>
      <c r="B100" s="502" t="s">
        <v>1110</v>
      </c>
      <c r="C100" s="503">
        <v>0</v>
      </c>
      <c r="D100" s="503">
        <v>0</v>
      </c>
      <c r="E100" s="503">
        <v>0</v>
      </c>
    </row>
    <row r="101" spans="1:5" s="499" customFormat="1" ht="25.5" x14ac:dyDescent="0.2">
      <c r="A101" s="501" t="s">
        <v>1111</v>
      </c>
      <c r="B101" s="502" t="s">
        <v>1112</v>
      </c>
      <c r="C101" s="503">
        <v>0</v>
      </c>
      <c r="D101" s="503">
        <v>0</v>
      </c>
      <c r="E101" s="503">
        <v>0</v>
      </c>
    </row>
    <row r="102" spans="1:5" s="499" customFormat="1" ht="25.5" x14ac:dyDescent="0.2">
      <c r="A102" s="501" t="s">
        <v>1113</v>
      </c>
      <c r="B102" s="502" t="s">
        <v>1114</v>
      </c>
      <c r="C102" s="503">
        <v>0</v>
      </c>
      <c r="D102" s="503">
        <v>0</v>
      </c>
      <c r="E102" s="503">
        <v>0</v>
      </c>
    </row>
    <row r="103" spans="1:5" s="499" customFormat="1" ht="25.5" x14ac:dyDescent="0.2">
      <c r="A103" s="501" t="s">
        <v>1115</v>
      </c>
      <c r="B103" s="502" t="s">
        <v>1116</v>
      </c>
      <c r="C103" s="503">
        <v>0</v>
      </c>
      <c r="D103" s="503">
        <v>0</v>
      </c>
      <c r="E103" s="503">
        <v>0</v>
      </c>
    </row>
    <row r="104" spans="1:5" s="499" customFormat="1" ht="25.5" x14ac:dyDescent="0.2">
      <c r="A104" s="501" t="s">
        <v>1117</v>
      </c>
      <c r="B104" s="502" t="s">
        <v>1118</v>
      </c>
      <c r="C104" s="503">
        <v>0</v>
      </c>
      <c r="D104" s="503">
        <v>0</v>
      </c>
      <c r="E104" s="503">
        <v>0</v>
      </c>
    </row>
    <row r="105" spans="1:5" s="499" customFormat="1" ht="25.5" x14ac:dyDescent="0.2">
      <c r="A105" s="501" t="s">
        <v>1119</v>
      </c>
      <c r="B105" s="502" t="s">
        <v>1120</v>
      </c>
      <c r="C105" s="503">
        <v>0</v>
      </c>
      <c r="D105" s="503">
        <v>0</v>
      </c>
      <c r="E105" s="503">
        <v>0</v>
      </c>
    </row>
    <row r="106" spans="1:5" s="499" customFormat="1" ht="25.5" x14ac:dyDescent="0.2">
      <c r="A106" s="501" t="s">
        <v>1121</v>
      </c>
      <c r="B106" s="502" t="s">
        <v>1122</v>
      </c>
      <c r="C106" s="503">
        <v>27257570</v>
      </c>
      <c r="D106" s="503">
        <v>0</v>
      </c>
      <c r="E106" s="503">
        <v>27257570</v>
      </c>
    </row>
    <row r="107" spans="1:5" s="499" customFormat="1" x14ac:dyDescent="0.2">
      <c r="A107" s="501" t="s">
        <v>1123</v>
      </c>
      <c r="B107" s="502" t="s">
        <v>1124</v>
      </c>
      <c r="C107" s="503">
        <v>0</v>
      </c>
      <c r="D107" s="503">
        <v>0</v>
      </c>
      <c r="E107" s="503">
        <v>0</v>
      </c>
    </row>
    <row r="108" spans="1:5" s="499" customFormat="1" ht="25.5" x14ac:dyDescent="0.2">
      <c r="A108" s="501" t="s">
        <v>1125</v>
      </c>
      <c r="B108" s="502" t="s">
        <v>1126</v>
      </c>
      <c r="C108" s="503">
        <v>0</v>
      </c>
      <c r="D108" s="503">
        <v>0</v>
      </c>
      <c r="E108" s="503">
        <v>0</v>
      </c>
    </row>
    <row r="109" spans="1:5" s="499" customFormat="1" ht="25.5" x14ac:dyDescent="0.2">
      <c r="A109" s="501" t="s">
        <v>1127</v>
      </c>
      <c r="B109" s="502" t="s">
        <v>1128</v>
      </c>
      <c r="C109" s="503">
        <v>0</v>
      </c>
      <c r="D109" s="503">
        <v>0</v>
      </c>
      <c r="E109" s="503">
        <v>0</v>
      </c>
    </row>
    <row r="110" spans="1:5" s="499" customFormat="1" x14ac:dyDescent="0.2">
      <c r="A110" s="501" t="s">
        <v>1129</v>
      </c>
      <c r="B110" s="502" t="s">
        <v>1130</v>
      </c>
      <c r="C110" s="503">
        <v>0</v>
      </c>
      <c r="D110" s="503">
        <v>0</v>
      </c>
      <c r="E110" s="503">
        <v>0</v>
      </c>
    </row>
    <row r="111" spans="1:5" s="499" customFormat="1" x14ac:dyDescent="0.2">
      <c r="A111" s="501" t="s">
        <v>1131</v>
      </c>
      <c r="B111" s="502" t="s">
        <v>1132</v>
      </c>
      <c r="C111" s="503">
        <v>0</v>
      </c>
      <c r="D111" s="503">
        <v>0</v>
      </c>
      <c r="E111" s="503">
        <v>0</v>
      </c>
    </row>
    <row r="112" spans="1:5" s="499" customFormat="1" ht="38.25" x14ac:dyDescent="0.2">
      <c r="A112" s="501" t="s">
        <v>1133</v>
      </c>
      <c r="B112" s="502" t="s">
        <v>1134</v>
      </c>
      <c r="C112" s="503">
        <v>0</v>
      </c>
      <c r="D112" s="503">
        <v>0</v>
      </c>
      <c r="E112" s="503">
        <v>0</v>
      </c>
    </row>
    <row r="113" spans="1:5" s="499" customFormat="1" ht="38.25" x14ac:dyDescent="0.2">
      <c r="A113" s="501" t="s">
        <v>1135</v>
      </c>
      <c r="B113" s="502" t="s">
        <v>1136</v>
      </c>
      <c r="C113" s="503">
        <v>0</v>
      </c>
      <c r="D113" s="503">
        <v>0</v>
      </c>
      <c r="E113" s="503">
        <v>0</v>
      </c>
    </row>
    <row r="114" spans="1:5" s="499" customFormat="1" ht="51" x14ac:dyDescent="0.2">
      <c r="A114" s="501" t="s">
        <v>1137</v>
      </c>
      <c r="B114" s="502" t="s">
        <v>1138</v>
      </c>
      <c r="C114" s="503">
        <v>0</v>
      </c>
      <c r="D114" s="503">
        <v>0</v>
      </c>
      <c r="E114" s="503">
        <v>0</v>
      </c>
    </row>
    <row r="115" spans="1:5" s="499" customFormat="1" ht="38.25" x14ac:dyDescent="0.2">
      <c r="A115" s="501" t="s">
        <v>1139</v>
      </c>
      <c r="B115" s="502" t="s">
        <v>1140</v>
      </c>
      <c r="C115" s="503">
        <v>0</v>
      </c>
      <c r="D115" s="503">
        <v>0</v>
      </c>
      <c r="E115" s="503">
        <v>0</v>
      </c>
    </row>
    <row r="116" spans="1:5" s="499" customFormat="1" ht="38.25" x14ac:dyDescent="0.2">
      <c r="A116" s="501" t="s">
        <v>1141</v>
      </c>
      <c r="B116" s="502" t="s">
        <v>1142</v>
      </c>
      <c r="C116" s="503">
        <v>0</v>
      </c>
      <c r="D116" s="503">
        <v>0</v>
      </c>
      <c r="E116" s="503">
        <v>0</v>
      </c>
    </row>
    <row r="117" spans="1:5" s="499" customFormat="1" x14ac:dyDescent="0.2">
      <c r="A117" s="501" t="s">
        <v>1143</v>
      </c>
      <c r="B117" s="502" t="s">
        <v>1144</v>
      </c>
      <c r="C117" s="503">
        <v>0</v>
      </c>
      <c r="D117" s="503">
        <v>0</v>
      </c>
      <c r="E117" s="503">
        <v>0</v>
      </c>
    </row>
    <row r="118" spans="1:5" s="499" customFormat="1" ht="25.5" x14ac:dyDescent="0.2">
      <c r="A118" s="501" t="s">
        <v>1145</v>
      </c>
      <c r="B118" s="502" t="s">
        <v>1146</v>
      </c>
      <c r="C118" s="503">
        <v>0</v>
      </c>
      <c r="D118" s="503">
        <v>0</v>
      </c>
      <c r="E118" s="503">
        <v>0</v>
      </c>
    </row>
    <row r="119" spans="1:5" s="499" customFormat="1" x14ac:dyDescent="0.2">
      <c r="A119" s="501" t="s">
        <v>1147</v>
      </c>
      <c r="B119" s="502" t="s">
        <v>1148</v>
      </c>
      <c r="C119" s="503">
        <v>0</v>
      </c>
      <c r="D119" s="503">
        <v>0</v>
      </c>
      <c r="E119" s="503">
        <v>0</v>
      </c>
    </row>
    <row r="120" spans="1:5" s="499" customFormat="1" ht="25.5" x14ac:dyDescent="0.2">
      <c r="A120" s="501" t="s">
        <v>1149</v>
      </c>
      <c r="B120" s="502" t="s">
        <v>1150</v>
      </c>
      <c r="C120" s="503">
        <v>0</v>
      </c>
      <c r="D120" s="503">
        <v>0</v>
      </c>
      <c r="E120" s="503">
        <v>0</v>
      </c>
    </row>
    <row r="121" spans="1:5" s="499" customFormat="1" ht="25.5" x14ac:dyDescent="0.2">
      <c r="A121" s="501" t="s">
        <v>1151</v>
      </c>
      <c r="B121" s="502" t="s">
        <v>1152</v>
      </c>
      <c r="C121" s="503">
        <v>836020</v>
      </c>
      <c r="D121" s="503">
        <v>0</v>
      </c>
      <c r="E121" s="503">
        <v>836020</v>
      </c>
    </row>
    <row r="122" spans="1:5" s="499" customFormat="1" x14ac:dyDescent="0.2">
      <c r="A122" s="501" t="s">
        <v>1153</v>
      </c>
      <c r="B122" s="502" t="s">
        <v>1154</v>
      </c>
      <c r="C122" s="503">
        <v>1960803</v>
      </c>
      <c r="D122" s="503">
        <v>0</v>
      </c>
      <c r="E122" s="503">
        <v>1960803</v>
      </c>
    </row>
    <row r="123" spans="1:5" s="499" customFormat="1" ht="25.5" x14ac:dyDescent="0.2">
      <c r="A123" s="501" t="s">
        <v>1155</v>
      </c>
      <c r="B123" s="502" t="s">
        <v>1156</v>
      </c>
      <c r="C123" s="503">
        <v>24460747</v>
      </c>
      <c r="D123" s="503">
        <v>0</v>
      </c>
      <c r="E123" s="503">
        <v>24460747</v>
      </c>
    </row>
    <row r="124" spans="1:5" s="499" customFormat="1" ht="38.25" x14ac:dyDescent="0.2">
      <c r="A124" s="501" t="s">
        <v>1157</v>
      </c>
      <c r="B124" s="502" t="s">
        <v>1158</v>
      </c>
      <c r="C124" s="503">
        <v>0</v>
      </c>
      <c r="D124" s="503">
        <v>0</v>
      </c>
      <c r="E124" s="503">
        <v>0</v>
      </c>
    </row>
    <row r="125" spans="1:5" s="499" customFormat="1" ht="38.25" x14ac:dyDescent="0.2">
      <c r="A125" s="501" t="s">
        <v>1159</v>
      </c>
      <c r="B125" s="502" t="s">
        <v>1160</v>
      </c>
      <c r="C125" s="503">
        <v>0</v>
      </c>
      <c r="D125" s="503">
        <v>0</v>
      </c>
      <c r="E125" s="503">
        <v>0</v>
      </c>
    </row>
    <row r="126" spans="1:5" s="499" customFormat="1" ht="25.5" x14ac:dyDescent="0.2">
      <c r="A126" s="504" t="s">
        <v>1161</v>
      </c>
      <c r="B126" s="505" t="s">
        <v>1162</v>
      </c>
      <c r="C126" s="506">
        <v>27292055</v>
      </c>
      <c r="D126" s="506">
        <v>0</v>
      </c>
      <c r="E126" s="506">
        <v>27292055</v>
      </c>
    </row>
    <row r="127" spans="1:5" s="499" customFormat="1" x14ac:dyDescent="0.2">
      <c r="A127" s="501" t="s">
        <v>1163</v>
      </c>
      <c r="B127" s="502" t="s">
        <v>1164</v>
      </c>
      <c r="C127" s="503">
        <v>0</v>
      </c>
      <c r="D127" s="503">
        <v>0</v>
      </c>
      <c r="E127" s="503">
        <v>0</v>
      </c>
    </row>
    <row r="128" spans="1:5" s="499" customFormat="1" x14ac:dyDescent="0.2">
      <c r="A128" s="501" t="s">
        <v>1165</v>
      </c>
      <c r="B128" s="502" t="s">
        <v>1166</v>
      </c>
      <c r="C128" s="503">
        <v>0</v>
      </c>
      <c r="D128" s="503">
        <v>0</v>
      </c>
      <c r="E128" s="503">
        <v>0</v>
      </c>
    </row>
    <row r="129" spans="1:5" s="499" customFormat="1" ht="25.5" x14ac:dyDescent="0.2">
      <c r="A129" s="501" t="s">
        <v>1167</v>
      </c>
      <c r="B129" s="502" t="s">
        <v>1168</v>
      </c>
      <c r="C129" s="503">
        <v>73251</v>
      </c>
      <c r="D129" s="503">
        <v>0</v>
      </c>
      <c r="E129" s="503">
        <v>73251</v>
      </c>
    </row>
    <row r="130" spans="1:5" s="499" customFormat="1" ht="25.5" x14ac:dyDescent="0.2">
      <c r="A130" s="501" t="s">
        <v>1169</v>
      </c>
      <c r="B130" s="502" t="s">
        <v>1170</v>
      </c>
      <c r="C130" s="503">
        <v>0</v>
      </c>
      <c r="D130" s="503">
        <v>0</v>
      </c>
      <c r="E130" s="503">
        <v>0</v>
      </c>
    </row>
    <row r="131" spans="1:5" s="499" customFormat="1" x14ac:dyDescent="0.2">
      <c r="A131" s="501" t="s">
        <v>1171</v>
      </c>
      <c r="B131" s="502" t="s">
        <v>1172</v>
      </c>
      <c r="C131" s="503">
        <v>0</v>
      </c>
      <c r="D131" s="503">
        <v>0</v>
      </c>
      <c r="E131" s="503">
        <v>0</v>
      </c>
    </row>
    <row r="132" spans="1:5" s="499" customFormat="1" ht="25.5" x14ac:dyDescent="0.2">
      <c r="A132" s="501" t="s">
        <v>1173</v>
      </c>
      <c r="B132" s="502" t="s">
        <v>1174</v>
      </c>
      <c r="C132" s="503">
        <v>73251</v>
      </c>
      <c r="D132" s="503">
        <v>0</v>
      </c>
      <c r="E132" s="503">
        <v>73251</v>
      </c>
    </row>
    <row r="133" spans="1:5" s="499" customFormat="1" ht="38.25" x14ac:dyDescent="0.2">
      <c r="A133" s="501" t="s">
        <v>1175</v>
      </c>
      <c r="B133" s="502" t="s">
        <v>1176</v>
      </c>
      <c r="C133" s="503">
        <v>0</v>
      </c>
      <c r="D133" s="503">
        <v>0</v>
      </c>
      <c r="E133" s="503">
        <v>0</v>
      </c>
    </row>
    <row r="134" spans="1:5" s="499" customFormat="1" ht="38.25" x14ac:dyDescent="0.2">
      <c r="A134" s="501" t="s">
        <v>1177</v>
      </c>
      <c r="B134" s="502" t="s">
        <v>1178</v>
      </c>
      <c r="C134" s="503">
        <v>140000</v>
      </c>
      <c r="D134" s="503">
        <v>0</v>
      </c>
      <c r="E134" s="503">
        <v>140000</v>
      </c>
    </row>
    <row r="135" spans="1:5" s="499" customFormat="1" x14ac:dyDescent="0.2">
      <c r="A135" s="501" t="s">
        <v>1179</v>
      </c>
      <c r="B135" s="502" t="s">
        <v>1180</v>
      </c>
      <c r="C135" s="503">
        <v>0</v>
      </c>
      <c r="D135" s="503">
        <v>0</v>
      </c>
      <c r="E135" s="503">
        <v>0</v>
      </c>
    </row>
    <row r="136" spans="1:5" s="499" customFormat="1" ht="25.5" x14ac:dyDescent="0.2">
      <c r="A136" s="501" t="s">
        <v>1181</v>
      </c>
      <c r="B136" s="502" t="s">
        <v>1182</v>
      </c>
      <c r="C136" s="503">
        <v>0</v>
      </c>
      <c r="D136" s="503">
        <v>0</v>
      </c>
      <c r="E136" s="503">
        <v>0</v>
      </c>
    </row>
    <row r="137" spans="1:5" s="499" customFormat="1" ht="38.25" x14ac:dyDescent="0.2">
      <c r="A137" s="501" t="s">
        <v>1183</v>
      </c>
      <c r="B137" s="502" t="s">
        <v>1184</v>
      </c>
      <c r="C137" s="503">
        <v>0</v>
      </c>
      <c r="D137" s="503">
        <v>0</v>
      </c>
      <c r="E137" s="503">
        <v>0</v>
      </c>
    </row>
    <row r="138" spans="1:5" s="499" customFormat="1" ht="25.5" x14ac:dyDescent="0.2">
      <c r="A138" s="501" t="s">
        <v>1185</v>
      </c>
      <c r="B138" s="502" t="s">
        <v>1186</v>
      </c>
      <c r="C138" s="503">
        <v>0</v>
      </c>
      <c r="D138" s="503">
        <v>0</v>
      </c>
      <c r="E138" s="503">
        <v>0</v>
      </c>
    </row>
    <row r="139" spans="1:5" s="499" customFormat="1" ht="25.5" x14ac:dyDescent="0.2">
      <c r="A139" s="501" t="s">
        <v>1187</v>
      </c>
      <c r="B139" s="502" t="s">
        <v>1188</v>
      </c>
      <c r="C139" s="503">
        <v>0</v>
      </c>
      <c r="D139" s="503">
        <v>0</v>
      </c>
      <c r="E139" s="503">
        <v>0</v>
      </c>
    </row>
    <row r="140" spans="1:5" s="499" customFormat="1" x14ac:dyDescent="0.2">
      <c r="A140" s="501" t="s">
        <v>1189</v>
      </c>
      <c r="B140" s="502" t="s">
        <v>1190</v>
      </c>
      <c r="C140" s="503">
        <v>0</v>
      </c>
      <c r="D140" s="503">
        <v>0</v>
      </c>
      <c r="E140" s="503">
        <v>0</v>
      </c>
    </row>
    <row r="141" spans="1:5" s="499" customFormat="1" ht="25.5" x14ac:dyDescent="0.2">
      <c r="A141" s="501" t="s">
        <v>1191</v>
      </c>
      <c r="B141" s="502" t="s">
        <v>1192</v>
      </c>
      <c r="C141" s="503">
        <v>0</v>
      </c>
      <c r="D141" s="503">
        <v>0</v>
      </c>
      <c r="E141" s="503">
        <v>0</v>
      </c>
    </row>
    <row r="142" spans="1:5" s="499" customFormat="1" ht="25.5" x14ac:dyDescent="0.2">
      <c r="A142" s="501" t="s">
        <v>1193</v>
      </c>
      <c r="B142" s="502" t="s">
        <v>1194</v>
      </c>
      <c r="C142" s="503">
        <v>0</v>
      </c>
      <c r="D142" s="503">
        <v>0</v>
      </c>
      <c r="E142" s="503">
        <v>0</v>
      </c>
    </row>
    <row r="143" spans="1:5" s="499" customFormat="1" ht="25.5" x14ac:dyDescent="0.2">
      <c r="A143" s="501" t="s">
        <v>1195</v>
      </c>
      <c r="B143" s="502" t="s">
        <v>1196</v>
      </c>
      <c r="C143" s="503">
        <v>140000</v>
      </c>
      <c r="D143" s="503">
        <v>0</v>
      </c>
      <c r="E143" s="503">
        <v>140000</v>
      </c>
    </row>
    <row r="144" spans="1:5" s="499" customFormat="1" ht="25.5" x14ac:dyDescent="0.2">
      <c r="A144" s="501" t="s">
        <v>1197</v>
      </c>
      <c r="B144" s="502" t="s">
        <v>1198</v>
      </c>
      <c r="C144" s="503">
        <v>0</v>
      </c>
      <c r="D144" s="503">
        <v>0</v>
      </c>
      <c r="E144" s="503">
        <v>0</v>
      </c>
    </row>
    <row r="145" spans="1:5" s="499" customFormat="1" ht="38.25" x14ac:dyDescent="0.2">
      <c r="A145" s="501" t="s">
        <v>1199</v>
      </c>
      <c r="B145" s="502" t="s">
        <v>1200</v>
      </c>
      <c r="C145" s="503">
        <v>0</v>
      </c>
      <c r="D145" s="503">
        <v>0</v>
      </c>
      <c r="E145" s="503">
        <v>0</v>
      </c>
    </row>
    <row r="146" spans="1:5" s="499" customFormat="1" x14ac:dyDescent="0.2">
      <c r="A146" s="501" t="s">
        <v>1201</v>
      </c>
      <c r="B146" s="502" t="s">
        <v>1202</v>
      </c>
      <c r="C146" s="503">
        <v>0</v>
      </c>
      <c r="D146" s="503">
        <v>0</v>
      </c>
      <c r="E146" s="503">
        <v>0</v>
      </c>
    </row>
    <row r="147" spans="1:5" s="499" customFormat="1" ht="25.5" x14ac:dyDescent="0.2">
      <c r="A147" s="501" t="s">
        <v>1203</v>
      </c>
      <c r="B147" s="502" t="s">
        <v>1204</v>
      </c>
      <c r="C147" s="503">
        <v>0</v>
      </c>
      <c r="D147" s="503">
        <v>0</v>
      </c>
      <c r="E147" s="503">
        <v>0</v>
      </c>
    </row>
    <row r="148" spans="1:5" s="499" customFormat="1" ht="38.25" x14ac:dyDescent="0.2">
      <c r="A148" s="501" t="s">
        <v>1205</v>
      </c>
      <c r="B148" s="502" t="s">
        <v>1206</v>
      </c>
      <c r="C148" s="503">
        <v>0</v>
      </c>
      <c r="D148" s="503">
        <v>0</v>
      </c>
      <c r="E148" s="503">
        <v>0</v>
      </c>
    </row>
    <row r="149" spans="1:5" s="499" customFormat="1" ht="25.5" x14ac:dyDescent="0.2">
      <c r="A149" s="501" t="s">
        <v>1207</v>
      </c>
      <c r="B149" s="502" t="s">
        <v>1208</v>
      </c>
      <c r="C149" s="503">
        <v>0</v>
      </c>
      <c r="D149" s="503">
        <v>0</v>
      </c>
      <c r="E149" s="503">
        <v>0</v>
      </c>
    </row>
    <row r="150" spans="1:5" s="499" customFormat="1" ht="25.5" x14ac:dyDescent="0.2">
      <c r="A150" s="501" t="s">
        <v>1209</v>
      </c>
      <c r="B150" s="502" t="s">
        <v>1210</v>
      </c>
      <c r="C150" s="503">
        <v>0</v>
      </c>
      <c r="D150" s="503">
        <v>0</v>
      </c>
      <c r="E150" s="503">
        <v>0</v>
      </c>
    </row>
    <row r="151" spans="1:5" s="499" customFormat="1" x14ac:dyDescent="0.2">
      <c r="A151" s="501" t="s">
        <v>1211</v>
      </c>
      <c r="B151" s="502" t="s">
        <v>1212</v>
      </c>
      <c r="C151" s="503">
        <v>0</v>
      </c>
      <c r="D151" s="503">
        <v>0</v>
      </c>
      <c r="E151" s="503">
        <v>0</v>
      </c>
    </row>
    <row r="152" spans="1:5" s="499" customFormat="1" ht="25.5" x14ac:dyDescent="0.2">
      <c r="A152" s="501" t="s">
        <v>1213</v>
      </c>
      <c r="B152" s="502" t="s">
        <v>1214</v>
      </c>
      <c r="C152" s="503">
        <v>0</v>
      </c>
      <c r="D152" s="503">
        <v>0</v>
      </c>
      <c r="E152" s="503">
        <v>0</v>
      </c>
    </row>
    <row r="153" spans="1:5" s="499" customFormat="1" ht="25.5" x14ac:dyDescent="0.2">
      <c r="A153" s="501" t="s">
        <v>1215</v>
      </c>
      <c r="B153" s="502" t="s">
        <v>1216</v>
      </c>
      <c r="C153" s="503">
        <v>0</v>
      </c>
      <c r="D153" s="503">
        <v>0</v>
      </c>
      <c r="E153" s="503">
        <v>0</v>
      </c>
    </row>
    <row r="154" spans="1:5" s="499" customFormat="1" ht="25.5" x14ac:dyDescent="0.2">
      <c r="A154" s="501" t="s">
        <v>1217</v>
      </c>
      <c r="B154" s="502" t="s">
        <v>1218</v>
      </c>
      <c r="C154" s="503">
        <v>0</v>
      </c>
      <c r="D154" s="503">
        <v>0</v>
      </c>
      <c r="E154" s="503">
        <v>0</v>
      </c>
    </row>
    <row r="155" spans="1:5" s="499" customFormat="1" ht="25.5" x14ac:dyDescent="0.2">
      <c r="A155" s="501" t="s">
        <v>1219</v>
      </c>
      <c r="B155" s="502" t="s">
        <v>1220</v>
      </c>
      <c r="C155" s="503">
        <v>0</v>
      </c>
      <c r="D155" s="503">
        <v>0</v>
      </c>
      <c r="E155" s="503">
        <v>0</v>
      </c>
    </row>
    <row r="156" spans="1:5" s="499" customFormat="1" ht="38.25" x14ac:dyDescent="0.2">
      <c r="A156" s="501" t="s">
        <v>1221</v>
      </c>
      <c r="B156" s="502" t="s">
        <v>1222</v>
      </c>
      <c r="C156" s="503">
        <v>425187453</v>
      </c>
      <c r="D156" s="503">
        <v>0</v>
      </c>
      <c r="E156" s="503">
        <v>425187453</v>
      </c>
    </row>
    <row r="157" spans="1:5" s="499" customFormat="1" x14ac:dyDescent="0.2">
      <c r="A157" s="501" t="s">
        <v>1223</v>
      </c>
      <c r="B157" s="502" t="s">
        <v>1224</v>
      </c>
      <c r="C157" s="503">
        <v>3650000</v>
      </c>
      <c r="D157" s="503">
        <v>0</v>
      </c>
      <c r="E157" s="503">
        <v>3650000</v>
      </c>
    </row>
    <row r="158" spans="1:5" s="499" customFormat="1" ht="25.5" x14ac:dyDescent="0.2">
      <c r="A158" s="501" t="s">
        <v>1225</v>
      </c>
      <c r="B158" s="502" t="s">
        <v>1226</v>
      </c>
      <c r="C158" s="503">
        <v>0</v>
      </c>
      <c r="D158" s="503">
        <v>0</v>
      </c>
      <c r="E158" s="503">
        <v>0</v>
      </c>
    </row>
    <row r="159" spans="1:5" s="499" customFormat="1" ht="38.25" x14ac:dyDescent="0.2">
      <c r="A159" s="501" t="s">
        <v>1227</v>
      </c>
      <c r="B159" s="502" t="s">
        <v>1228</v>
      </c>
      <c r="C159" s="503">
        <v>0</v>
      </c>
      <c r="D159" s="503">
        <v>0</v>
      </c>
      <c r="E159" s="503">
        <v>0</v>
      </c>
    </row>
    <row r="160" spans="1:5" s="499" customFormat="1" ht="25.5" x14ac:dyDescent="0.2">
      <c r="A160" s="501" t="s">
        <v>1229</v>
      </c>
      <c r="B160" s="502" t="s">
        <v>1230</v>
      </c>
      <c r="C160" s="503">
        <v>0</v>
      </c>
      <c r="D160" s="503">
        <v>0</v>
      </c>
      <c r="E160" s="503">
        <v>0</v>
      </c>
    </row>
    <row r="161" spans="1:5" s="499" customFormat="1" ht="25.5" x14ac:dyDescent="0.2">
      <c r="A161" s="501" t="s">
        <v>1231</v>
      </c>
      <c r="B161" s="502" t="s">
        <v>1232</v>
      </c>
      <c r="C161" s="503">
        <v>0</v>
      </c>
      <c r="D161" s="503">
        <v>0</v>
      </c>
      <c r="E161" s="503">
        <v>0</v>
      </c>
    </row>
    <row r="162" spans="1:5" s="499" customFormat="1" x14ac:dyDescent="0.2">
      <c r="A162" s="501" t="s">
        <v>1233</v>
      </c>
      <c r="B162" s="502" t="s">
        <v>1234</v>
      </c>
      <c r="C162" s="503">
        <v>0</v>
      </c>
      <c r="D162" s="503">
        <v>0</v>
      </c>
      <c r="E162" s="503">
        <v>0</v>
      </c>
    </row>
    <row r="163" spans="1:5" s="499" customFormat="1" ht="25.5" x14ac:dyDescent="0.2">
      <c r="A163" s="501" t="s">
        <v>1235</v>
      </c>
      <c r="B163" s="502" t="s">
        <v>1236</v>
      </c>
      <c r="C163" s="503">
        <v>576875</v>
      </c>
      <c r="D163" s="503">
        <v>0</v>
      </c>
      <c r="E163" s="503">
        <v>576875</v>
      </c>
    </row>
    <row r="164" spans="1:5" s="499" customFormat="1" ht="25.5" x14ac:dyDescent="0.2">
      <c r="A164" s="501" t="s">
        <v>1237</v>
      </c>
      <c r="B164" s="502" t="s">
        <v>1238</v>
      </c>
      <c r="C164" s="503">
        <v>417740578</v>
      </c>
      <c r="D164" s="503">
        <v>0</v>
      </c>
      <c r="E164" s="503">
        <v>417740578</v>
      </c>
    </row>
    <row r="165" spans="1:5" s="499" customFormat="1" ht="25.5" x14ac:dyDescent="0.2">
      <c r="A165" s="501" t="s">
        <v>1239</v>
      </c>
      <c r="B165" s="502" t="s">
        <v>1240</v>
      </c>
      <c r="C165" s="503">
        <v>3220000</v>
      </c>
      <c r="D165" s="503">
        <v>0</v>
      </c>
      <c r="E165" s="503">
        <v>3220000</v>
      </c>
    </row>
    <row r="166" spans="1:5" s="499" customFormat="1" ht="25.5" x14ac:dyDescent="0.2">
      <c r="A166" s="501" t="s">
        <v>1241</v>
      </c>
      <c r="B166" s="502" t="s">
        <v>1242</v>
      </c>
      <c r="C166" s="503">
        <v>0</v>
      </c>
      <c r="D166" s="503">
        <v>0</v>
      </c>
      <c r="E166" s="503">
        <v>0</v>
      </c>
    </row>
    <row r="167" spans="1:5" s="499" customFormat="1" ht="38.25" x14ac:dyDescent="0.2">
      <c r="A167" s="501" t="s">
        <v>1243</v>
      </c>
      <c r="B167" s="502" t="s">
        <v>1244</v>
      </c>
      <c r="C167" s="503">
        <v>0</v>
      </c>
      <c r="D167" s="503">
        <v>0</v>
      </c>
      <c r="E167" s="503">
        <v>0</v>
      </c>
    </row>
    <row r="168" spans="1:5" s="499" customFormat="1" ht="38.25" x14ac:dyDescent="0.2">
      <c r="A168" s="501" t="s">
        <v>1245</v>
      </c>
      <c r="B168" s="502" t="s">
        <v>1246</v>
      </c>
      <c r="C168" s="503">
        <v>0</v>
      </c>
      <c r="D168" s="503">
        <v>0</v>
      </c>
      <c r="E168" s="503">
        <v>0</v>
      </c>
    </row>
    <row r="169" spans="1:5" s="499" customFormat="1" ht="38.25" x14ac:dyDescent="0.2">
      <c r="A169" s="501" t="s">
        <v>1247</v>
      </c>
      <c r="B169" s="502" t="s">
        <v>1248</v>
      </c>
      <c r="C169" s="503">
        <v>29101000</v>
      </c>
      <c r="D169" s="503">
        <v>0</v>
      </c>
      <c r="E169" s="503">
        <v>29101000</v>
      </c>
    </row>
    <row r="170" spans="1:5" s="499" customFormat="1" x14ac:dyDescent="0.2">
      <c r="A170" s="501" t="s">
        <v>1249</v>
      </c>
      <c r="B170" s="502" t="s">
        <v>1250</v>
      </c>
      <c r="C170" s="503">
        <v>0</v>
      </c>
      <c r="D170" s="503">
        <v>0</v>
      </c>
      <c r="E170" s="503">
        <v>0</v>
      </c>
    </row>
    <row r="171" spans="1:5" s="499" customFormat="1" x14ac:dyDescent="0.2">
      <c r="A171" s="501" t="s">
        <v>1251</v>
      </c>
      <c r="B171" s="502" t="s">
        <v>1252</v>
      </c>
      <c r="C171" s="503">
        <v>9400000</v>
      </c>
      <c r="D171" s="503">
        <v>0</v>
      </c>
      <c r="E171" s="503">
        <v>9400000</v>
      </c>
    </row>
    <row r="172" spans="1:5" s="499" customFormat="1" x14ac:dyDescent="0.2">
      <c r="A172" s="501" t="s">
        <v>1253</v>
      </c>
      <c r="B172" s="502" t="s">
        <v>1254</v>
      </c>
      <c r="C172" s="503">
        <v>0</v>
      </c>
      <c r="D172" s="503">
        <v>0</v>
      </c>
      <c r="E172" s="503">
        <v>0</v>
      </c>
    </row>
    <row r="173" spans="1:5" s="499" customFormat="1" x14ac:dyDescent="0.2">
      <c r="A173" s="501" t="s">
        <v>1255</v>
      </c>
      <c r="B173" s="502" t="s">
        <v>1256</v>
      </c>
      <c r="C173" s="503">
        <v>0</v>
      </c>
      <c r="D173" s="503">
        <v>0</v>
      </c>
      <c r="E173" s="503">
        <v>0</v>
      </c>
    </row>
    <row r="174" spans="1:5" s="499" customFormat="1" x14ac:dyDescent="0.2">
      <c r="A174" s="501" t="s">
        <v>1257</v>
      </c>
      <c r="B174" s="502" t="s">
        <v>1258</v>
      </c>
      <c r="C174" s="503">
        <v>0</v>
      </c>
      <c r="D174" s="503">
        <v>0</v>
      </c>
      <c r="E174" s="503">
        <v>0</v>
      </c>
    </row>
    <row r="175" spans="1:5" s="499" customFormat="1" ht="25.5" x14ac:dyDescent="0.2">
      <c r="A175" s="501" t="s">
        <v>1259</v>
      </c>
      <c r="B175" s="502" t="s">
        <v>1260</v>
      </c>
      <c r="C175" s="503">
        <v>0</v>
      </c>
      <c r="D175" s="503">
        <v>0</v>
      </c>
      <c r="E175" s="503">
        <v>0</v>
      </c>
    </row>
    <row r="176" spans="1:5" s="499" customFormat="1" ht="25.5" x14ac:dyDescent="0.2">
      <c r="A176" s="501" t="s">
        <v>1261</v>
      </c>
      <c r="B176" s="502" t="s">
        <v>1262</v>
      </c>
      <c r="C176" s="503">
        <v>12700000</v>
      </c>
      <c r="D176" s="503">
        <v>0</v>
      </c>
      <c r="E176" s="503">
        <v>12700000</v>
      </c>
    </row>
    <row r="177" spans="1:5" s="499" customFormat="1" x14ac:dyDescent="0.2">
      <c r="A177" s="501" t="s">
        <v>1263</v>
      </c>
      <c r="B177" s="502" t="s">
        <v>1264</v>
      </c>
      <c r="C177" s="503">
        <v>7001000</v>
      </c>
      <c r="D177" s="503">
        <v>0</v>
      </c>
      <c r="E177" s="503">
        <v>7001000</v>
      </c>
    </row>
    <row r="178" spans="1:5" s="499" customFormat="1" x14ac:dyDescent="0.2">
      <c r="A178" s="501" t="s">
        <v>1265</v>
      </c>
      <c r="B178" s="502" t="s">
        <v>1266</v>
      </c>
      <c r="C178" s="503">
        <v>0</v>
      </c>
      <c r="D178" s="503">
        <v>0</v>
      </c>
      <c r="E178" s="503">
        <v>0</v>
      </c>
    </row>
    <row r="179" spans="1:5" s="499" customFormat="1" ht="25.5" x14ac:dyDescent="0.2">
      <c r="A179" s="501" t="s">
        <v>1267</v>
      </c>
      <c r="B179" s="502" t="s">
        <v>1268</v>
      </c>
      <c r="C179" s="503">
        <v>0</v>
      </c>
      <c r="D179" s="503">
        <v>0</v>
      </c>
      <c r="E179" s="503">
        <v>0</v>
      </c>
    </row>
    <row r="180" spans="1:5" s="499" customFormat="1" x14ac:dyDescent="0.2">
      <c r="A180" s="501" t="s">
        <v>1269</v>
      </c>
      <c r="B180" s="502" t="s">
        <v>1270</v>
      </c>
      <c r="C180" s="503">
        <v>0</v>
      </c>
      <c r="D180" s="503">
        <v>0</v>
      </c>
      <c r="E180" s="503">
        <v>0</v>
      </c>
    </row>
    <row r="181" spans="1:5" s="499" customFormat="1" x14ac:dyDescent="0.2">
      <c r="A181" s="501" t="s">
        <v>1271</v>
      </c>
      <c r="B181" s="502" t="s">
        <v>1272</v>
      </c>
      <c r="C181" s="503">
        <v>0</v>
      </c>
      <c r="D181" s="503">
        <v>0</v>
      </c>
      <c r="E181" s="503">
        <v>0</v>
      </c>
    </row>
    <row r="182" spans="1:5" s="499" customFormat="1" x14ac:dyDescent="0.2">
      <c r="A182" s="501" t="s">
        <v>1273</v>
      </c>
      <c r="B182" s="502" t="s">
        <v>1274</v>
      </c>
      <c r="C182" s="503">
        <v>0</v>
      </c>
      <c r="D182" s="503">
        <v>0</v>
      </c>
      <c r="E182" s="503">
        <v>0</v>
      </c>
    </row>
    <row r="183" spans="1:5" s="499" customFormat="1" ht="25.5" x14ac:dyDescent="0.2">
      <c r="A183" s="501" t="s">
        <v>1275</v>
      </c>
      <c r="B183" s="502" t="s">
        <v>1276</v>
      </c>
      <c r="C183" s="503">
        <v>0</v>
      </c>
      <c r="D183" s="503">
        <v>0</v>
      </c>
      <c r="E183" s="503">
        <v>0</v>
      </c>
    </row>
    <row r="184" spans="1:5" s="499" customFormat="1" ht="38.25" x14ac:dyDescent="0.2">
      <c r="A184" s="501" t="s">
        <v>1277</v>
      </c>
      <c r="B184" s="502" t="s">
        <v>1278</v>
      </c>
      <c r="C184" s="503">
        <v>145381520</v>
      </c>
      <c r="D184" s="503">
        <v>0</v>
      </c>
      <c r="E184" s="503">
        <v>145381520</v>
      </c>
    </row>
    <row r="185" spans="1:5" s="499" customFormat="1" x14ac:dyDescent="0.2">
      <c r="A185" s="501" t="s">
        <v>1279</v>
      </c>
      <c r="B185" s="502" t="s">
        <v>1280</v>
      </c>
      <c r="C185" s="503">
        <v>0</v>
      </c>
      <c r="D185" s="503">
        <v>0</v>
      </c>
      <c r="E185" s="503">
        <v>0</v>
      </c>
    </row>
    <row r="186" spans="1:5" s="499" customFormat="1" x14ac:dyDescent="0.2">
      <c r="A186" s="501" t="s">
        <v>1281</v>
      </c>
      <c r="B186" s="502" t="s">
        <v>1282</v>
      </c>
      <c r="C186" s="503">
        <v>64647995</v>
      </c>
      <c r="D186" s="503">
        <v>0</v>
      </c>
      <c r="E186" s="503">
        <v>64647995</v>
      </c>
    </row>
    <row r="187" spans="1:5" s="499" customFormat="1" x14ac:dyDescent="0.2">
      <c r="A187" s="501" t="s">
        <v>1283</v>
      </c>
      <c r="B187" s="502" t="s">
        <v>1284</v>
      </c>
      <c r="C187" s="503">
        <v>31780781</v>
      </c>
      <c r="D187" s="503">
        <v>0</v>
      </c>
      <c r="E187" s="503">
        <v>31780781</v>
      </c>
    </row>
    <row r="188" spans="1:5" s="499" customFormat="1" x14ac:dyDescent="0.2">
      <c r="A188" s="501" t="s">
        <v>1285</v>
      </c>
      <c r="B188" s="502" t="s">
        <v>1286</v>
      </c>
      <c r="C188" s="503">
        <v>0</v>
      </c>
      <c r="D188" s="503">
        <v>0</v>
      </c>
      <c r="E188" s="503">
        <v>0</v>
      </c>
    </row>
    <row r="189" spans="1:5" s="499" customFormat="1" x14ac:dyDescent="0.2">
      <c r="A189" s="501" t="s">
        <v>1287</v>
      </c>
      <c r="B189" s="502" t="s">
        <v>1288</v>
      </c>
      <c r="C189" s="503">
        <v>0</v>
      </c>
      <c r="D189" s="503">
        <v>0</v>
      </c>
      <c r="E189" s="503">
        <v>0</v>
      </c>
    </row>
    <row r="190" spans="1:5" s="499" customFormat="1" ht="25.5" x14ac:dyDescent="0.2">
      <c r="A190" s="501" t="s">
        <v>1289</v>
      </c>
      <c r="B190" s="502" t="s">
        <v>1290</v>
      </c>
      <c r="C190" s="503">
        <v>0</v>
      </c>
      <c r="D190" s="503">
        <v>0</v>
      </c>
      <c r="E190" s="503">
        <v>0</v>
      </c>
    </row>
    <row r="191" spans="1:5" s="499" customFormat="1" ht="25.5" x14ac:dyDescent="0.2">
      <c r="A191" s="501" t="s">
        <v>1291</v>
      </c>
      <c r="B191" s="502" t="s">
        <v>1292</v>
      </c>
      <c r="C191" s="503">
        <v>1420679</v>
      </c>
      <c r="D191" s="503">
        <v>0</v>
      </c>
      <c r="E191" s="503">
        <v>1420679</v>
      </c>
    </row>
    <row r="192" spans="1:5" s="499" customFormat="1" x14ac:dyDescent="0.2">
      <c r="A192" s="501" t="s">
        <v>1293</v>
      </c>
      <c r="B192" s="502" t="s">
        <v>1294</v>
      </c>
      <c r="C192" s="503">
        <v>47532065</v>
      </c>
      <c r="D192" s="503">
        <v>0</v>
      </c>
      <c r="E192" s="503">
        <v>47532065</v>
      </c>
    </row>
    <row r="193" spans="1:5" s="499" customFormat="1" ht="25.5" x14ac:dyDescent="0.2">
      <c r="A193" s="501" t="s">
        <v>1295</v>
      </c>
      <c r="B193" s="502" t="s">
        <v>1296</v>
      </c>
      <c r="C193" s="503">
        <v>0</v>
      </c>
      <c r="D193" s="503">
        <v>0</v>
      </c>
      <c r="E193" s="503">
        <v>0</v>
      </c>
    </row>
    <row r="194" spans="1:5" s="499" customFormat="1" x14ac:dyDescent="0.2">
      <c r="A194" s="501" t="s">
        <v>1297</v>
      </c>
      <c r="B194" s="502" t="s">
        <v>1298</v>
      </c>
      <c r="C194" s="503">
        <v>0</v>
      </c>
      <c r="D194" s="503">
        <v>0</v>
      </c>
      <c r="E194" s="503">
        <v>0</v>
      </c>
    </row>
    <row r="195" spans="1:5" s="499" customFormat="1" x14ac:dyDescent="0.2">
      <c r="A195" s="501" t="s">
        <v>1299</v>
      </c>
      <c r="B195" s="502" t="s">
        <v>1300</v>
      </c>
      <c r="C195" s="503">
        <v>0</v>
      </c>
      <c r="D195" s="503">
        <v>0</v>
      </c>
      <c r="E195" s="503">
        <v>0</v>
      </c>
    </row>
    <row r="196" spans="1:5" s="499" customFormat="1" ht="38.25" x14ac:dyDescent="0.2">
      <c r="A196" s="504" t="s">
        <v>1301</v>
      </c>
      <c r="B196" s="505" t="s">
        <v>1302</v>
      </c>
      <c r="C196" s="506">
        <v>599883224</v>
      </c>
      <c r="D196" s="506">
        <v>0</v>
      </c>
      <c r="E196" s="506">
        <v>599883224</v>
      </c>
    </row>
    <row r="197" spans="1:5" s="499" customFormat="1" ht="25.5" x14ac:dyDescent="0.2">
      <c r="A197" s="501" t="s">
        <v>1303</v>
      </c>
      <c r="B197" s="502" t="s">
        <v>1304</v>
      </c>
      <c r="C197" s="503">
        <v>1206050</v>
      </c>
      <c r="D197" s="503">
        <v>0</v>
      </c>
      <c r="E197" s="503">
        <v>1206050</v>
      </c>
    </row>
    <row r="198" spans="1:5" s="499" customFormat="1" ht="25.5" x14ac:dyDescent="0.2">
      <c r="A198" s="501" t="s">
        <v>1305</v>
      </c>
      <c r="B198" s="502" t="s">
        <v>1306</v>
      </c>
      <c r="C198" s="503">
        <v>135051593</v>
      </c>
      <c r="D198" s="503">
        <v>0</v>
      </c>
      <c r="E198" s="503">
        <v>135051593</v>
      </c>
    </row>
    <row r="199" spans="1:5" s="499" customFormat="1" x14ac:dyDescent="0.2">
      <c r="A199" s="501" t="s">
        <v>1307</v>
      </c>
      <c r="B199" s="502" t="s">
        <v>1308</v>
      </c>
      <c r="C199" s="503">
        <v>70000</v>
      </c>
      <c r="D199" s="503">
        <v>0</v>
      </c>
      <c r="E199" s="503">
        <v>70000</v>
      </c>
    </row>
    <row r="200" spans="1:5" s="499" customFormat="1" ht="25.5" x14ac:dyDescent="0.2">
      <c r="A200" s="501" t="s">
        <v>1309</v>
      </c>
      <c r="B200" s="502" t="s">
        <v>1310</v>
      </c>
      <c r="C200" s="503">
        <v>4401201</v>
      </c>
      <c r="D200" s="503">
        <v>0</v>
      </c>
      <c r="E200" s="503">
        <v>4401201</v>
      </c>
    </row>
    <row r="201" spans="1:5" s="499" customFormat="1" ht="25.5" x14ac:dyDescent="0.2">
      <c r="A201" s="501" t="s">
        <v>1311</v>
      </c>
      <c r="B201" s="502" t="s">
        <v>1312</v>
      </c>
      <c r="C201" s="503">
        <v>29223630</v>
      </c>
      <c r="D201" s="503">
        <v>0</v>
      </c>
      <c r="E201" s="503">
        <v>29223630</v>
      </c>
    </row>
    <row r="202" spans="1:5" s="499" customFormat="1" x14ac:dyDescent="0.2">
      <c r="A202" s="501" t="s">
        <v>1313</v>
      </c>
      <c r="B202" s="502" t="s">
        <v>1314</v>
      </c>
      <c r="C202" s="503">
        <v>499000</v>
      </c>
      <c r="D202" s="503">
        <v>0</v>
      </c>
      <c r="E202" s="503">
        <v>499000</v>
      </c>
    </row>
    <row r="203" spans="1:5" s="499" customFormat="1" ht="25.5" x14ac:dyDescent="0.2">
      <c r="A203" s="501" t="s">
        <v>1315</v>
      </c>
      <c r="B203" s="502" t="s">
        <v>1316</v>
      </c>
      <c r="C203" s="503">
        <v>2553000</v>
      </c>
      <c r="D203" s="503">
        <v>0</v>
      </c>
      <c r="E203" s="503">
        <v>2553000</v>
      </c>
    </row>
    <row r="204" spans="1:5" s="499" customFormat="1" ht="25.5" x14ac:dyDescent="0.2">
      <c r="A204" s="501" t="s">
        <v>1317</v>
      </c>
      <c r="B204" s="502" t="s">
        <v>1318</v>
      </c>
      <c r="C204" s="503">
        <v>26690700</v>
      </c>
      <c r="D204" s="503">
        <v>0</v>
      </c>
      <c r="E204" s="503">
        <v>26690700</v>
      </c>
    </row>
    <row r="205" spans="1:5" s="499" customFormat="1" x14ac:dyDescent="0.2">
      <c r="A205" s="504" t="s">
        <v>1319</v>
      </c>
      <c r="B205" s="505" t="s">
        <v>1320</v>
      </c>
      <c r="C205" s="506">
        <v>199625174</v>
      </c>
      <c r="D205" s="506">
        <v>0</v>
      </c>
      <c r="E205" s="506">
        <v>199625174</v>
      </c>
    </row>
    <row r="206" spans="1:5" s="499" customFormat="1" x14ac:dyDescent="0.2">
      <c r="A206" s="501" t="s">
        <v>1321</v>
      </c>
      <c r="B206" s="502" t="s">
        <v>1322</v>
      </c>
      <c r="C206" s="503">
        <v>182737288</v>
      </c>
      <c r="D206" s="503">
        <v>0</v>
      </c>
      <c r="E206" s="503">
        <v>182737288</v>
      </c>
    </row>
    <row r="207" spans="1:5" s="499" customFormat="1" x14ac:dyDescent="0.2">
      <c r="A207" s="501" t="s">
        <v>1323</v>
      </c>
      <c r="B207" s="502" t="s">
        <v>1324</v>
      </c>
      <c r="C207" s="503">
        <v>0</v>
      </c>
      <c r="D207" s="503">
        <v>0</v>
      </c>
      <c r="E207" s="503">
        <v>0</v>
      </c>
    </row>
    <row r="208" spans="1:5" s="499" customFormat="1" x14ac:dyDescent="0.2">
      <c r="A208" s="501" t="s">
        <v>1325</v>
      </c>
      <c r="B208" s="502" t="s">
        <v>1326</v>
      </c>
      <c r="C208" s="503">
        <v>1693378</v>
      </c>
      <c r="D208" s="503">
        <v>0</v>
      </c>
      <c r="E208" s="503">
        <v>1693378</v>
      </c>
    </row>
    <row r="209" spans="1:5" s="499" customFormat="1" ht="25.5" x14ac:dyDescent="0.2">
      <c r="A209" s="501" t="s">
        <v>1327</v>
      </c>
      <c r="B209" s="502" t="s">
        <v>1328</v>
      </c>
      <c r="C209" s="503">
        <v>27950982</v>
      </c>
      <c r="D209" s="503">
        <v>0</v>
      </c>
      <c r="E209" s="503">
        <v>27950982</v>
      </c>
    </row>
    <row r="210" spans="1:5" s="499" customFormat="1" x14ac:dyDescent="0.2">
      <c r="A210" s="504" t="s">
        <v>1329</v>
      </c>
      <c r="B210" s="505" t="s">
        <v>1330</v>
      </c>
      <c r="C210" s="506">
        <v>212381648</v>
      </c>
      <c r="D210" s="506">
        <v>0</v>
      </c>
      <c r="E210" s="506">
        <v>212381648</v>
      </c>
    </row>
    <row r="211" spans="1:5" s="499" customFormat="1" ht="38.25" x14ac:dyDescent="0.2">
      <c r="A211" s="501" t="s">
        <v>1331</v>
      </c>
      <c r="B211" s="502" t="s">
        <v>1332</v>
      </c>
      <c r="C211" s="503">
        <v>0</v>
      </c>
      <c r="D211" s="503">
        <v>0</v>
      </c>
      <c r="E211" s="503">
        <v>0</v>
      </c>
    </row>
    <row r="212" spans="1:5" s="499" customFormat="1" ht="51" x14ac:dyDescent="0.2">
      <c r="A212" s="501" t="s">
        <v>1333</v>
      </c>
      <c r="B212" s="502" t="s">
        <v>1334</v>
      </c>
      <c r="C212" s="503">
        <v>0</v>
      </c>
      <c r="D212" s="503">
        <v>0</v>
      </c>
      <c r="E212" s="503">
        <v>0</v>
      </c>
    </row>
    <row r="213" spans="1:5" s="499" customFormat="1" x14ac:dyDescent="0.2">
      <c r="A213" s="501" t="s">
        <v>1335</v>
      </c>
      <c r="B213" s="502" t="s">
        <v>1336</v>
      </c>
      <c r="C213" s="503">
        <v>0</v>
      </c>
      <c r="D213" s="503">
        <v>0</v>
      </c>
      <c r="E213" s="503">
        <v>0</v>
      </c>
    </row>
    <row r="214" spans="1:5" s="499" customFormat="1" x14ac:dyDescent="0.2">
      <c r="A214" s="501" t="s">
        <v>1337</v>
      </c>
      <c r="B214" s="502" t="s">
        <v>1338</v>
      </c>
      <c r="C214" s="503">
        <v>0</v>
      </c>
      <c r="D214" s="503">
        <v>0</v>
      </c>
      <c r="E214" s="503">
        <v>0</v>
      </c>
    </row>
    <row r="215" spans="1:5" s="499" customFormat="1" ht="38.25" x14ac:dyDescent="0.2">
      <c r="A215" s="501" t="s">
        <v>1339</v>
      </c>
      <c r="B215" s="502" t="s">
        <v>1340</v>
      </c>
      <c r="C215" s="503">
        <v>0</v>
      </c>
      <c r="D215" s="503">
        <v>0</v>
      </c>
      <c r="E215" s="503">
        <v>0</v>
      </c>
    </row>
    <row r="216" spans="1:5" s="499" customFormat="1" ht="25.5" x14ac:dyDescent="0.2">
      <c r="A216" s="501" t="s">
        <v>1341</v>
      </c>
      <c r="B216" s="502" t="s">
        <v>1342</v>
      </c>
      <c r="C216" s="503">
        <v>0</v>
      </c>
      <c r="D216" s="503">
        <v>0</v>
      </c>
      <c r="E216" s="503">
        <v>0</v>
      </c>
    </row>
    <row r="217" spans="1:5" s="499" customFormat="1" ht="25.5" x14ac:dyDescent="0.2">
      <c r="A217" s="501" t="s">
        <v>1343</v>
      </c>
      <c r="B217" s="502" t="s">
        <v>1344</v>
      </c>
      <c r="C217" s="503">
        <v>0</v>
      </c>
      <c r="D217" s="503">
        <v>0</v>
      </c>
      <c r="E217" s="503">
        <v>0</v>
      </c>
    </row>
    <row r="218" spans="1:5" s="499" customFormat="1" x14ac:dyDescent="0.2">
      <c r="A218" s="501" t="s">
        <v>1345</v>
      </c>
      <c r="B218" s="502" t="s">
        <v>1346</v>
      </c>
      <c r="C218" s="503">
        <v>0</v>
      </c>
      <c r="D218" s="503">
        <v>0</v>
      </c>
      <c r="E218" s="503">
        <v>0</v>
      </c>
    </row>
    <row r="219" spans="1:5" s="499" customFormat="1" ht="25.5" x14ac:dyDescent="0.2">
      <c r="A219" s="501" t="s">
        <v>1347</v>
      </c>
      <c r="B219" s="502" t="s">
        <v>1348</v>
      </c>
      <c r="C219" s="503">
        <v>0</v>
      </c>
      <c r="D219" s="503">
        <v>0</v>
      </c>
      <c r="E219" s="503">
        <v>0</v>
      </c>
    </row>
    <row r="220" spans="1:5" s="499" customFormat="1" ht="25.5" x14ac:dyDescent="0.2">
      <c r="A220" s="501" t="s">
        <v>1349</v>
      </c>
      <c r="B220" s="502" t="s">
        <v>1350</v>
      </c>
      <c r="C220" s="503">
        <v>0</v>
      </c>
      <c r="D220" s="503">
        <v>0</v>
      </c>
      <c r="E220" s="503">
        <v>0</v>
      </c>
    </row>
    <row r="221" spans="1:5" s="499" customFormat="1" ht="25.5" x14ac:dyDescent="0.2">
      <c r="A221" s="501" t="s">
        <v>1351</v>
      </c>
      <c r="B221" s="502" t="s">
        <v>1352</v>
      </c>
      <c r="C221" s="503">
        <v>0</v>
      </c>
      <c r="D221" s="503">
        <v>0</v>
      </c>
      <c r="E221" s="503">
        <v>0</v>
      </c>
    </row>
    <row r="222" spans="1:5" s="499" customFormat="1" ht="25.5" x14ac:dyDescent="0.2">
      <c r="A222" s="501" t="s">
        <v>1353</v>
      </c>
      <c r="B222" s="502" t="s">
        <v>1354</v>
      </c>
      <c r="C222" s="503">
        <v>0</v>
      </c>
      <c r="D222" s="503">
        <v>0</v>
      </c>
      <c r="E222" s="503">
        <v>0</v>
      </c>
    </row>
    <row r="223" spans="1:5" s="499" customFormat="1" ht="51" x14ac:dyDescent="0.2">
      <c r="A223" s="501" t="s">
        <v>1355</v>
      </c>
      <c r="B223" s="502" t="s">
        <v>1356</v>
      </c>
      <c r="C223" s="503">
        <v>0</v>
      </c>
      <c r="D223" s="503">
        <v>0</v>
      </c>
      <c r="E223" s="503">
        <v>0</v>
      </c>
    </row>
    <row r="224" spans="1:5" s="499" customFormat="1" x14ac:dyDescent="0.2">
      <c r="A224" s="501" t="s">
        <v>1357</v>
      </c>
      <c r="B224" s="502" t="s">
        <v>1358</v>
      </c>
      <c r="C224" s="503">
        <v>0</v>
      </c>
      <c r="D224" s="503">
        <v>0</v>
      </c>
      <c r="E224" s="503">
        <v>0</v>
      </c>
    </row>
    <row r="225" spans="1:5" s="499" customFormat="1" x14ac:dyDescent="0.2">
      <c r="A225" s="501" t="s">
        <v>1359</v>
      </c>
      <c r="B225" s="502" t="s">
        <v>1360</v>
      </c>
      <c r="C225" s="503">
        <v>0</v>
      </c>
      <c r="D225" s="503">
        <v>0</v>
      </c>
      <c r="E225" s="503">
        <v>0</v>
      </c>
    </row>
    <row r="226" spans="1:5" s="499" customFormat="1" ht="38.25" x14ac:dyDescent="0.2">
      <c r="A226" s="501" t="s">
        <v>1361</v>
      </c>
      <c r="B226" s="502" t="s">
        <v>1362</v>
      </c>
      <c r="C226" s="503">
        <v>0</v>
      </c>
      <c r="D226" s="503">
        <v>0</v>
      </c>
      <c r="E226" s="503">
        <v>0</v>
      </c>
    </row>
    <row r="227" spans="1:5" s="499" customFormat="1" ht="25.5" x14ac:dyDescent="0.2">
      <c r="A227" s="501" t="s">
        <v>1363</v>
      </c>
      <c r="B227" s="502" t="s">
        <v>1364</v>
      </c>
      <c r="C227" s="503">
        <v>0</v>
      </c>
      <c r="D227" s="503">
        <v>0</v>
      </c>
      <c r="E227" s="503">
        <v>0</v>
      </c>
    </row>
    <row r="228" spans="1:5" s="499" customFormat="1" ht="25.5" x14ac:dyDescent="0.2">
      <c r="A228" s="501" t="s">
        <v>1365</v>
      </c>
      <c r="B228" s="502" t="s">
        <v>1366</v>
      </c>
      <c r="C228" s="503">
        <v>0</v>
      </c>
      <c r="D228" s="503">
        <v>0</v>
      </c>
      <c r="E228" s="503">
        <v>0</v>
      </c>
    </row>
    <row r="229" spans="1:5" s="499" customFormat="1" x14ac:dyDescent="0.2">
      <c r="A229" s="501" t="s">
        <v>1367</v>
      </c>
      <c r="B229" s="502" t="s">
        <v>1368</v>
      </c>
      <c r="C229" s="503">
        <v>0</v>
      </c>
      <c r="D229" s="503">
        <v>0</v>
      </c>
      <c r="E229" s="503">
        <v>0</v>
      </c>
    </row>
    <row r="230" spans="1:5" s="499" customFormat="1" ht="25.5" x14ac:dyDescent="0.2">
      <c r="A230" s="501" t="s">
        <v>1369</v>
      </c>
      <c r="B230" s="502" t="s">
        <v>1370</v>
      </c>
      <c r="C230" s="503">
        <v>0</v>
      </c>
      <c r="D230" s="503">
        <v>0</v>
      </c>
      <c r="E230" s="503">
        <v>0</v>
      </c>
    </row>
    <row r="231" spans="1:5" s="499" customFormat="1" ht="25.5" x14ac:dyDescent="0.2">
      <c r="A231" s="501" t="s">
        <v>1371</v>
      </c>
      <c r="B231" s="502" t="s">
        <v>1372</v>
      </c>
      <c r="C231" s="503">
        <v>0</v>
      </c>
      <c r="D231" s="503">
        <v>0</v>
      </c>
      <c r="E231" s="503">
        <v>0</v>
      </c>
    </row>
    <row r="232" spans="1:5" s="499" customFormat="1" ht="25.5" x14ac:dyDescent="0.2">
      <c r="A232" s="501" t="s">
        <v>1373</v>
      </c>
      <c r="B232" s="502" t="s">
        <v>1374</v>
      </c>
      <c r="C232" s="503">
        <v>0</v>
      </c>
      <c r="D232" s="503">
        <v>0</v>
      </c>
      <c r="E232" s="503">
        <v>0</v>
      </c>
    </row>
    <row r="233" spans="1:5" s="499" customFormat="1" ht="25.5" x14ac:dyDescent="0.2">
      <c r="A233" s="501" t="s">
        <v>1375</v>
      </c>
      <c r="B233" s="502" t="s">
        <v>1376</v>
      </c>
      <c r="C233" s="503">
        <v>0</v>
      </c>
      <c r="D233" s="503">
        <v>0</v>
      </c>
      <c r="E233" s="503">
        <v>0</v>
      </c>
    </row>
    <row r="234" spans="1:5" s="499" customFormat="1" ht="38.25" x14ac:dyDescent="0.2">
      <c r="A234" s="501" t="s">
        <v>1377</v>
      </c>
      <c r="B234" s="502" t="s">
        <v>1378</v>
      </c>
      <c r="C234" s="503">
        <v>4272203</v>
      </c>
      <c r="D234" s="503">
        <v>0</v>
      </c>
      <c r="E234" s="503">
        <v>4272203</v>
      </c>
    </row>
    <row r="235" spans="1:5" s="499" customFormat="1" x14ac:dyDescent="0.2">
      <c r="A235" s="501" t="s">
        <v>1379</v>
      </c>
      <c r="B235" s="502" t="s">
        <v>1380</v>
      </c>
      <c r="C235" s="503">
        <v>0</v>
      </c>
      <c r="D235" s="503">
        <v>0</v>
      </c>
      <c r="E235" s="503">
        <v>0</v>
      </c>
    </row>
    <row r="236" spans="1:5" s="499" customFormat="1" x14ac:dyDescent="0.2">
      <c r="A236" s="501" t="s">
        <v>1381</v>
      </c>
      <c r="B236" s="502" t="s">
        <v>1382</v>
      </c>
      <c r="C236" s="503">
        <v>0</v>
      </c>
      <c r="D236" s="503">
        <v>0</v>
      </c>
      <c r="E236" s="503">
        <v>0</v>
      </c>
    </row>
    <row r="237" spans="1:5" s="499" customFormat="1" ht="38.25" x14ac:dyDescent="0.2">
      <c r="A237" s="501" t="s">
        <v>1383</v>
      </c>
      <c r="B237" s="502" t="s">
        <v>1384</v>
      </c>
      <c r="C237" s="503">
        <v>4272203</v>
      </c>
      <c r="D237" s="503">
        <v>0</v>
      </c>
      <c r="E237" s="503">
        <v>4272203</v>
      </c>
    </row>
    <row r="238" spans="1:5" s="499" customFormat="1" ht="25.5" x14ac:dyDescent="0.2">
      <c r="A238" s="501" t="s">
        <v>1385</v>
      </c>
      <c r="B238" s="502" t="s">
        <v>1386</v>
      </c>
      <c r="C238" s="503">
        <v>0</v>
      </c>
      <c r="D238" s="503">
        <v>0</v>
      </c>
      <c r="E238" s="503">
        <v>0</v>
      </c>
    </row>
    <row r="239" spans="1:5" s="499" customFormat="1" ht="25.5" x14ac:dyDescent="0.2">
      <c r="A239" s="501" t="s">
        <v>1387</v>
      </c>
      <c r="B239" s="502" t="s">
        <v>1388</v>
      </c>
      <c r="C239" s="503">
        <v>0</v>
      </c>
      <c r="D239" s="503">
        <v>0</v>
      </c>
      <c r="E239" s="503">
        <v>0</v>
      </c>
    </row>
    <row r="240" spans="1:5" s="499" customFormat="1" x14ac:dyDescent="0.2">
      <c r="A240" s="501" t="s">
        <v>1389</v>
      </c>
      <c r="B240" s="502" t="s">
        <v>1390</v>
      </c>
      <c r="C240" s="503">
        <v>0</v>
      </c>
      <c r="D240" s="503">
        <v>0</v>
      </c>
      <c r="E240" s="503">
        <v>0</v>
      </c>
    </row>
    <row r="241" spans="1:5" s="499" customFormat="1" ht="25.5" x14ac:dyDescent="0.2">
      <c r="A241" s="501" t="s">
        <v>1391</v>
      </c>
      <c r="B241" s="502" t="s">
        <v>1392</v>
      </c>
      <c r="C241" s="503">
        <v>0</v>
      </c>
      <c r="D241" s="503">
        <v>0</v>
      </c>
      <c r="E241" s="503">
        <v>0</v>
      </c>
    </row>
    <row r="242" spans="1:5" s="499" customFormat="1" ht="25.5" x14ac:dyDescent="0.2">
      <c r="A242" s="501" t="s">
        <v>1393</v>
      </c>
      <c r="B242" s="502" t="s">
        <v>1394</v>
      </c>
      <c r="C242" s="503">
        <v>0</v>
      </c>
      <c r="D242" s="503">
        <v>0</v>
      </c>
      <c r="E242" s="503">
        <v>0</v>
      </c>
    </row>
    <row r="243" spans="1:5" s="499" customFormat="1" ht="25.5" x14ac:dyDescent="0.2">
      <c r="A243" s="501" t="s">
        <v>1395</v>
      </c>
      <c r="B243" s="502" t="s">
        <v>1396</v>
      </c>
      <c r="C243" s="503">
        <v>0</v>
      </c>
      <c r="D243" s="503">
        <v>0</v>
      </c>
      <c r="E243" s="503">
        <v>0</v>
      </c>
    </row>
    <row r="244" spans="1:5" s="499" customFormat="1" ht="25.5" x14ac:dyDescent="0.2">
      <c r="A244" s="501" t="s">
        <v>1397</v>
      </c>
      <c r="B244" s="502" t="s">
        <v>1398</v>
      </c>
      <c r="C244" s="503">
        <v>0</v>
      </c>
      <c r="D244" s="503">
        <v>0</v>
      </c>
      <c r="E244" s="503">
        <v>0</v>
      </c>
    </row>
    <row r="245" spans="1:5" s="499" customFormat="1" ht="38.25" x14ac:dyDescent="0.2">
      <c r="A245" s="501" t="s">
        <v>1399</v>
      </c>
      <c r="B245" s="502" t="s">
        <v>1400</v>
      </c>
      <c r="C245" s="503">
        <v>0</v>
      </c>
      <c r="D245" s="503">
        <v>0</v>
      </c>
      <c r="E245" s="503">
        <v>0</v>
      </c>
    </row>
    <row r="246" spans="1:5" s="499" customFormat="1" ht="38.25" x14ac:dyDescent="0.2">
      <c r="A246" s="501" t="s">
        <v>1401</v>
      </c>
      <c r="B246" s="502" t="s">
        <v>1402</v>
      </c>
      <c r="C246" s="503">
        <v>0</v>
      </c>
      <c r="D246" s="503">
        <v>0</v>
      </c>
      <c r="E246" s="503">
        <v>0</v>
      </c>
    </row>
    <row r="247" spans="1:5" s="499" customFormat="1" ht="38.25" x14ac:dyDescent="0.2">
      <c r="A247" s="501" t="s">
        <v>1403</v>
      </c>
      <c r="B247" s="502" t="s">
        <v>1404</v>
      </c>
      <c r="C247" s="503">
        <v>3390000</v>
      </c>
      <c r="D247" s="503">
        <v>0</v>
      </c>
      <c r="E247" s="503">
        <v>3390000</v>
      </c>
    </row>
    <row r="248" spans="1:5" s="499" customFormat="1" x14ac:dyDescent="0.2">
      <c r="A248" s="501" t="s">
        <v>1405</v>
      </c>
      <c r="B248" s="502" t="s">
        <v>1406</v>
      </c>
      <c r="C248" s="503">
        <v>0</v>
      </c>
      <c r="D248" s="503">
        <v>0</v>
      </c>
      <c r="E248" s="503">
        <v>0</v>
      </c>
    </row>
    <row r="249" spans="1:5" s="499" customFormat="1" x14ac:dyDescent="0.2">
      <c r="A249" s="501" t="s">
        <v>1407</v>
      </c>
      <c r="B249" s="502" t="s">
        <v>1408</v>
      </c>
      <c r="C249" s="503">
        <v>350000</v>
      </c>
      <c r="D249" s="503">
        <v>0</v>
      </c>
      <c r="E249" s="503">
        <v>350000</v>
      </c>
    </row>
    <row r="250" spans="1:5" s="499" customFormat="1" x14ac:dyDescent="0.2">
      <c r="A250" s="501" t="s">
        <v>1409</v>
      </c>
      <c r="B250" s="502" t="s">
        <v>1410</v>
      </c>
      <c r="C250" s="503">
        <v>3040000</v>
      </c>
      <c r="D250" s="503">
        <v>0</v>
      </c>
      <c r="E250" s="503">
        <v>3040000</v>
      </c>
    </row>
    <row r="251" spans="1:5" s="499" customFormat="1" x14ac:dyDescent="0.2">
      <c r="A251" s="501" t="s">
        <v>1411</v>
      </c>
      <c r="B251" s="502" t="s">
        <v>1412</v>
      </c>
      <c r="C251" s="503">
        <v>0</v>
      </c>
      <c r="D251" s="503">
        <v>0</v>
      </c>
      <c r="E251" s="503">
        <v>0</v>
      </c>
    </row>
    <row r="252" spans="1:5" s="499" customFormat="1" x14ac:dyDescent="0.2">
      <c r="A252" s="501" t="s">
        <v>1413</v>
      </c>
      <c r="B252" s="502" t="s">
        <v>1414</v>
      </c>
      <c r="C252" s="503">
        <v>0</v>
      </c>
      <c r="D252" s="503">
        <v>0</v>
      </c>
      <c r="E252" s="503">
        <v>0</v>
      </c>
    </row>
    <row r="253" spans="1:5" s="499" customFormat="1" ht="25.5" x14ac:dyDescent="0.2">
      <c r="A253" s="501" t="s">
        <v>1415</v>
      </c>
      <c r="B253" s="502" t="s">
        <v>1416</v>
      </c>
      <c r="C253" s="503">
        <v>0</v>
      </c>
      <c r="D253" s="503">
        <v>0</v>
      </c>
      <c r="E253" s="503">
        <v>0</v>
      </c>
    </row>
    <row r="254" spans="1:5" s="499" customFormat="1" ht="25.5" x14ac:dyDescent="0.2">
      <c r="A254" s="501" t="s">
        <v>1417</v>
      </c>
      <c r="B254" s="502" t="s">
        <v>1418</v>
      </c>
      <c r="C254" s="503">
        <v>0</v>
      </c>
      <c r="D254" s="503">
        <v>0</v>
      </c>
      <c r="E254" s="503">
        <v>0</v>
      </c>
    </row>
    <row r="255" spans="1:5" s="499" customFormat="1" x14ac:dyDescent="0.2">
      <c r="A255" s="501" t="s">
        <v>1419</v>
      </c>
      <c r="B255" s="502" t="s">
        <v>1420</v>
      </c>
      <c r="C255" s="503">
        <v>0</v>
      </c>
      <c r="D255" s="503">
        <v>0</v>
      </c>
      <c r="E255" s="503">
        <v>0</v>
      </c>
    </row>
    <row r="256" spans="1:5" s="499" customFormat="1" x14ac:dyDescent="0.2">
      <c r="A256" s="501" t="s">
        <v>1421</v>
      </c>
      <c r="B256" s="502" t="s">
        <v>1422</v>
      </c>
      <c r="C256" s="503">
        <v>0</v>
      </c>
      <c r="D256" s="503">
        <v>0</v>
      </c>
      <c r="E256" s="503">
        <v>0</v>
      </c>
    </row>
    <row r="257" spans="1:5" s="499" customFormat="1" ht="25.5" x14ac:dyDescent="0.2">
      <c r="A257" s="501" t="s">
        <v>1423</v>
      </c>
      <c r="B257" s="502" t="s">
        <v>1424</v>
      </c>
      <c r="C257" s="503">
        <v>0</v>
      </c>
      <c r="D257" s="503">
        <v>0</v>
      </c>
      <c r="E257" s="503">
        <v>0</v>
      </c>
    </row>
    <row r="258" spans="1:5" s="499" customFormat="1" x14ac:dyDescent="0.2">
      <c r="A258" s="501" t="s">
        <v>1425</v>
      </c>
      <c r="B258" s="502" t="s">
        <v>1426</v>
      </c>
      <c r="C258" s="503">
        <v>0</v>
      </c>
      <c r="D258" s="503">
        <v>0</v>
      </c>
      <c r="E258" s="503">
        <v>0</v>
      </c>
    </row>
    <row r="259" spans="1:5" s="499" customFormat="1" x14ac:dyDescent="0.2">
      <c r="A259" s="501" t="s">
        <v>1427</v>
      </c>
      <c r="B259" s="502" t="s">
        <v>1428</v>
      </c>
      <c r="C259" s="503">
        <v>0</v>
      </c>
      <c r="D259" s="503">
        <v>0</v>
      </c>
      <c r="E259" s="503">
        <v>0</v>
      </c>
    </row>
    <row r="260" spans="1:5" s="499" customFormat="1" ht="25.5" x14ac:dyDescent="0.2">
      <c r="A260" s="501" t="s">
        <v>1429</v>
      </c>
      <c r="B260" s="502" t="s">
        <v>1430</v>
      </c>
      <c r="C260" s="503">
        <v>0</v>
      </c>
      <c r="D260" s="503">
        <v>0</v>
      </c>
      <c r="E260" s="503">
        <v>0</v>
      </c>
    </row>
    <row r="261" spans="1:5" s="499" customFormat="1" ht="25.5" x14ac:dyDescent="0.2">
      <c r="A261" s="501" t="s">
        <v>1431</v>
      </c>
      <c r="B261" s="502" t="s">
        <v>1432</v>
      </c>
      <c r="C261" s="503">
        <v>9854924</v>
      </c>
      <c r="D261" s="503">
        <v>0</v>
      </c>
      <c r="E261" s="503">
        <v>9854924</v>
      </c>
    </row>
    <row r="262" spans="1:5" s="499" customFormat="1" x14ac:dyDescent="0.2">
      <c r="A262" s="501" t="s">
        <v>1433</v>
      </c>
      <c r="B262" s="502" t="s">
        <v>1434</v>
      </c>
      <c r="C262" s="503">
        <v>0</v>
      </c>
      <c r="D262" s="503">
        <v>0</v>
      </c>
      <c r="E262" s="503">
        <v>0</v>
      </c>
    </row>
    <row r="263" spans="1:5" s="499" customFormat="1" x14ac:dyDescent="0.2">
      <c r="A263" s="501" t="s">
        <v>1435</v>
      </c>
      <c r="B263" s="502" t="s">
        <v>1436</v>
      </c>
      <c r="C263" s="503">
        <v>4802000</v>
      </c>
      <c r="D263" s="503">
        <v>0</v>
      </c>
      <c r="E263" s="503">
        <v>4802000</v>
      </c>
    </row>
    <row r="264" spans="1:5" s="499" customFormat="1" x14ac:dyDescent="0.2">
      <c r="A264" s="501" t="s">
        <v>1437</v>
      </c>
      <c r="B264" s="502" t="s">
        <v>1438</v>
      </c>
      <c r="C264" s="503">
        <v>3873600</v>
      </c>
      <c r="D264" s="503">
        <v>0</v>
      </c>
      <c r="E264" s="503">
        <v>3873600</v>
      </c>
    </row>
    <row r="265" spans="1:5" s="499" customFormat="1" x14ac:dyDescent="0.2">
      <c r="A265" s="501" t="s">
        <v>1439</v>
      </c>
      <c r="B265" s="502" t="s">
        <v>1440</v>
      </c>
      <c r="C265" s="503">
        <v>0</v>
      </c>
      <c r="D265" s="503">
        <v>0</v>
      </c>
      <c r="E265" s="503">
        <v>0</v>
      </c>
    </row>
    <row r="266" spans="1:5" s="499" customFormat="1" x14ac:dyDescent="0.2">
      <c r="A266" s="501" t="s">
        <v>1441</v>
      </c>
      <c r="B266" s="502" t="s">
        <v>1442</v>
      </c>
      <c r="C266" s="503">
        <v>0</v>
      </c>
      <c r="D266" s="503">
        <v>0</v>
      </c>
      <c r="E266" s="503">
        <v>0</v>
      </c>
    </row>
    <row r="267" spans="1:5" s="499" customFormat="1" ht="25.5" x14ac:dyDescent="0.2">
      <c r="A267" s="501" t="s">
        <v>1443</v>
      </c>
      <c r="B267" s="502" t="s">
        <v>1444</v>
      </c>
      <c r="C267" s="503">
        <v>0</v>
      </c>
      <c r="D267" s="503">
        <v>0</v>
      </c>
      <c r="E267" s="503">
        <v>0</v>
      </c>
    </row>
    <row r="268" spans="1:5" s="499" customFormat="1" ht="25.5" x14ac:dyDescent="0.2">
      <c r="A268" s="501" t="s">
        <v>1445</v>
      </c>
      <c r="B268" s="502" t="s">
        <v>1446</v>
      </c>
      <c r="C268" s="503">
        <v>1079324</v>
      </c>
      <c r="D268" s="503">
        <v>0</v>
      </c>
      <c r="E268" s="503">
        <v>1079324</v>
      </c>
    </row>
    <row r="269" spans="1:5" s="499" customFormat="1" x14ac:dyDescent="0.2">
      <c r="A269" s="501" t="s">
        <v>1447</v>
      </c>
      <c r="B269" s="502" t="s">
        <v>1448</v>
      </c>
      <c r="C269" s="503">
        <v>100000</v>
      </c>
      <c r="D269" s="503">
        <v>0</v>
      </c>
      <c r="E269" s="503">
        <v>100000</v>
      </c>
    </row>
    <row r="270" spans="1:5" s="499" customFormat="1" ht="25.5" x14ac:dyDescent="0.2">
      <c r="A270" s="501" t="s">
        <v>1449</v>
      </c>
      <c r="B270" s="502" t="s">
        <v>1450</v>
      </c>
      <c r="C270" s="503">
        <v>0</v>
      </c>
      <c r="D270" s="503">
        <v>0</v>
      </c>
      <c r="E270" s="503">
        <v>0</v>
      </c>
    </row>
    <row r="271" spans="1:5" s="499" customFormat="1" x14ac:dyDescent="0.2">
      <c r="A271" s="501" t="s">
        <v>1451</v>
      </c>
      <c r="B271" s="502" t="s">
        <v>1452</v>
      </c>
      <c r="C271" s="503">
        <v>0</v>
      </c>
      <c r="D271" s="503">
        <v>0</v>
      </c>
      <c r="E271" s="503">
        <v>0</v>
      </c>
    </row>
    <row r="272" spans="1:5" s="499" customFormat="1" ht="38.25" x14ac:dyDescent="0.2">
      <c r="A272" s="504" t="s">
        <v>1453</v>
      </c>
      <c r="B272" s="505" t="s">
        <v>1454</v>
      </c>
      <c r="C272" s="506">
        <v>17517127</v>
      </c>
      <c r="D272" s="506">
        <v>0</v>
      </c>
      <c r="E272" s="506">
        <v>17517127</v>
      </c>
    </row>
    <row r="273" spans="1:5" s="499" customFormat="1" ht="38.25" x14ac:dyDescent="0.2">
      <c r="A273" s="504" t="s">
        <v>1455</v>
      </c>
      <c r="B273" s="505" t="s">
        <v>1456</v>
      </c>
      <c r="C273" s="506">
        <v>2674741355</v>
      </c>
      <c r="D273" s="506">
        <v>0</v>
      </c>
      <c r="E273" s="506">
        <v>2674741355</v>
      </c>
    </row>
    <row r="274" spans="1:5" s="499" customFormat="1" x14ac:dyDescent="0.2"/>
    <row r="275" spans="1:5" s="499" customFormat="1" x14ac:dyDescent="0.2"/>
    <row r="276" spans="1:5" s="499" customFormat="1" x14ac:dyDescent="0.2"/>
    <row r="277" spans="1:5" s="499" customFormat="1" x14ac:dyDescent="0.2"/>
    <row r="278" spans="1:5" s="499" customFormat="1" x14ac:dyDescent="0.2"/>
    <row r="279" spans="1:5" s="499" customFormat="1" x14ac:dyDescent="0.2"/>
  </sheetData>
  <mergeCells count="1">
    <mergeCell ref="A3:E3"/>
  </mergeCells>
  <pageMargins left="0.75" right="0.75" top="1" bottom="1" header="0.5" footer="0.5"/>
  <pageSetup scale="61" fitToHeight="0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288"/>
  <sheetViews>
    <sheetView view="pageBreakPreview" topLeftCell="A286" zoomScale="85" zoomScaleNormal="100" zoomScaleSheetLayoutView="85" workbookViewId="0">
      <selection activeCell="A3" sqref="A3:E3"/>
    </sheetView>
  </sheetViews>
  <sheetFormatPr defaultRowHeight="12.75" x14ac:dyDescent="0.2"/>
  <cols>
    <col min="1" max="1" width="8.140625" style="371" customWidth="1"/>
    <col min="2" max="2" width="41" style="371" customWidth="1"/>
    <col min="3" max="5" width="32.85546875" style="371" customWidth="1"/>
    <col min="6" max="256" width="9.140625" style="371"/>
    <col min="257" max="257" width="8.140625" style="371" customWidth="1"/>
    <col min="258" max="258" width="41" style="371" customWidth="1"/>
    <col min="259" max="261" width="32.85546875" style="371" customWidth="1"/>
    <col min="262" max="512" width="9.140625" style="371"/>
    <col min="513" max="513" width="8.140625" style="371" customWidth="1"/>
    <col min="514" max="514" width="41" style="371" customWidth="1"/>
    <col min="515" max="517" width="32.85546875" style="371" customWidth="1"/>
    <col min="518" max="768" width="9.140625" style="371"/>
    <col min="769" max="769" width="8.140625" style="371" customWidth="1"/>
    <col min="770" max="770" width="41" style="371" customWidth="1"/>
    <col min="771" max="773" width="32.85546875" style="371" customWidth="1"/>
    <col min="774" max="1024" width="9.140625" style="371"/>
    <col min="1025" max="1025" width="8.140625" style="371" customWidth="1"/>
    <col min="1026" max="1026" width="41" style="371" customWidth="1"/>
    <col min="1027" max="1029" width="32.85546875" style="371" customWidth="1"/>
    <col min="1030" max="1280" width="9.140625" style="371"/>
    <col min="1281" max="1281" width="8.140625" style="371" customWidth="1"/>
    <col min="1282" max="1282" width="41" style="371" customWidth="1"/>
    <col min="1283" max="1285" width="32.85546875" style="371" customWidth="1"/>
    <col min="1286" max="1536" width="9.140625" style="371"/>
    <col min="1537" max="1537" width="8.140625" style="371" customWidth="1"/>
    <col min="1538" max="1538" width="41" style="371" customWidth="1"/>
    <col min="1539" max="1541" width="32.85546875" style="371" customWidth="1"/>
    <col min="1542" max="1792" width="9.140625" style="371"/>
    <col min="1793" max="1793" width="8.140625" style="371" customWidth="1"/>
    <col min="1794" max="1794" width="41" style="371" customWidth="1"/>
    <col min="1795" max="1797" width="32.85546875" style="371" customWidth="1"/>
    <col min="1798" max="2048" width="9.140625" style="371"/>
    <col min="2049" max="2049" width="8.140625" style="371" customWidth="1"/>
    <col min="2050" max="2050" width="41" style="371" customWidth="1"/>
    <col min="2051" max="2053" width="32.85546875" style="371" customWidth="1"/>
    <col min="2054" max="2304" width="9.140625" style="371"/>
    <col min="2305" max="2305" width="8.140625" style="371" customWidth="1"/>
    <col min="2306" max="2306" width="41" style="371" customWidth="1"/>
    <col min="2307" max="2309" width="32.85546875" style="371" customWidth="1"/>
    <col min="2310" max="2560" width="9.140625" style="371"/>
    <col min="2561" max="2561" width="8.140625" style="371" customWidth="1"/>
    <col min="2562" max="2562" width="41" style="371" customWidth="1"/>
    <col min="2563" max="2565" width="32.85546875" style="371" customWidth="1"/>
    <col min="2566" max="2816" width="9.140625" style="371"/>
    <col min="2817" max="2817" width="8.140625" style="371" customWidth="1"/>
    <col min="2818" max="2818" width="41" style="371" customWidth="1"/>
    <col min="2819" max="2821" width="32.85546875" style="371" customWidth="1"/>
    <col min="2822" max="3072" width="9.140625" style="371"/>
    <col min="3073" max="3073" width="8.140625" style="371" customWidth="1"/>
    <col min="3074" max="3074" width="41" style="371" customWidth="1"/>
    <col min="3075" max="3077" width="32.85546875" style="371" customWidth="1"/>
    <col min="3078" max="3328" width="9.140625" style="371"/>
    <col min="3329" max="3329" width="8.140625" style="371" customWidth="1"/>
    <col min="3330" max="3330" width="41" style="371" customWidth="1"/>
    <col min="3331" max="3333" width="32.85546875" style="371" customWidth="1"/>
    <col min="3334" max="3584" width="9.140625" style="371"/>
    <col min="3585" max="3585" width="8.140625" style="371" customWidth="1"/>
    <col min="3586" max="3586" width="41" style="371" customWidth="1"/>
    <col min="3587" max="3589" width="32.85546875" style="371" customWidth="1"/>
    <col min="3590" max="3840" width="9.140625" style="371"/>
    <col min="3841" max="3841" width="8.140625" style="371" customWidth="1"/>
    <col min="3842" max="3842" width="41" style="371" customWidth="1"/>
    <col min="3843" max="3845" width="32.85546875" style="371" customWidth="1"/>
    <col min="3846" max="4096" width="9.140625" style="371"/>
    <col min="4097" max="4097" width="8.140625" style="371" customWidth="1"/>
    <col min="4098" max="4098" width="41" style="371" customWidth="1"/>
    <col min="4099" max="4101" width="32.85546875" style="371" customWidth="1"/>
    <col min="4102" max="4352" width="9.140625" style="371"/>
    <col min="4353" max="4353" width="8.140625" style="371" customWidth="1"/>
    <col min="4354" max="4354" width="41" style="371" customWidth="1"/>
    <col min="4355" max="4357" width="32.85546875" style="371" customWidth="1"/>
    <col min="4358" max="4608" width="9.140625" style="371"/>
    <col min="4609" max="4609" width="8.140625" style="371" customWidth="1"/>
    <col min="4610" max="4610" width="41" style="371" customWidth="1"/>
    <col min="4611" max="4613" width="32.85546875" style="371" customWidth="1"/>
    <col min="4614" max="4864" width="9.140625" style="371"/>
    <col min="4865" max="4865" width="8.140625" style="371" customWidth="1"/>
    <col min="4866" max="4866" width="41" style="371" customWidth="1"/>
    <col min="4867" max="4869" width="32.85546875" style="371" customWidth="1"/>
    <col min="4870" max="5120" width="9.140625" style="371"/>
    <col min="5121" max="5121" width="8.140625" style="371" customWidth="1"/>
    <col min="5122" max="5122" width="41" style="371" customWidth="1"/>
    <col min="5123" max="5125" width="32.85546875" style="371" customWidth="1"/>
    <col min="5126" max="5376" width="9.140625" style="371"/>
    <col min="5377" max="5377" width="8.140625" style="371" customWidth="1"/>
    <col min="5378" max="5378" width="41" style="371" customWidth="1"/>
    <col min="5379" max="5381" width="32.85546875" style="371" customWidth="1"/>
    <col min="5382" max="5632" width="9.140625" style="371"/>
    <col min="5633" max="5633" width="8.140625" style="371" customWidth="1"/>
    <col min="5634" max="5634" width="41" style="371" customWidth="1"/>
    <col min="5635" max="5637" width="32.85546875" style="371" customWidth="1"/>
    <col min="5638" max="5888" width="9.140625" style="371"/>
    <col min="5889" max="5889" width="8.140625" style="371" customWidth="1"/>
    <col min="5890" max="5890" width="41" style="371" customWidth="1"/>
    <col min="5891" max="5893" width="32.85546875" style="371" customWidth="1"/>
    <col min="5894" max="6144" width="9.140625" style="371"/>
    <col min="6145" max="6145" width="8.140625" style="371" customWidth="1"/>
    <col min="6146" max="6146" width="41" style="371" customWidth="1"/>
    <col min="6147" max="6149" width="32.85546875" style="371" customWidth="1"/>
    <col min="6150" max="6400" width="9.140625" style="371"/>
    <col min="6401" max="6401" width="8.140625" style="371" customWidth="1"/>
    <col min="6402" max="6402" width="41" style="371" customWidth="1"/>
    <col min="6403" max="6405" width="32.85546875" style="371" customWidth="1"/>
    <col min="6406" max="6656" width="9.140625" style="371"/>
    <col min="6657" max="6657" width="8.140625" style="371" customWidth="1"/>
    <col min="6658" max="6658" width="41" style="371" customWidth="1"/>
    <col min="6659" max="6661" width="32.85546875" style="371" customWidth="1"/>
    <col min="6662" max="6912" width="9.140625" style="371"/>
    <col min="6913" max="6913" width="8.140625" style="371" customWidth="1"/>
    <col min="6914" max="6914" width="41" style="371" customWidth="1"/>
    <col min="6915" max="6917" width="32.85546875" style="371" customWidth="1"/>
    <col min="6918" max="7168" width="9.140625" style="371"/>
    <col min="7169" max="7169" width="8.140625" style="371" customWidth="1"/>
    <col min="7170" max="7170" width="41" style="371" customWidth="1"/>
    <col min="7171" max="7173" width="32.85546875" style="371" customWidth="1"/>
    <col min="7174" max="7424" width="9.140625" style="371"/>
    <col min="7425" max="7425" width="8.140625" style="371" customWidth="1"/>
    <col min="7426" max="7426" width="41" style="371" customWidth="1"/>
    <col min="7427" max="7429" width="32.85546875" style="371" customWidth="1"/>
    <col min="7430" max="7680" width="9.140625" style="371"/>
    <col min="7681" max="7681" width="8.140625" style="371" customWidth="1"/>
    <col min="7682" max="7682" width="41" style="371" customWidth="1"/>
    <col min="7683" max="7685" width="32.85546875" style="371" customWidth="1"/>
    <col min="7686" max="7936" width="9.140625" style="371"/>
    <col min="7937" max="7937" width="8.140625" style="371" customWidth="1"/>
    <col min="7938" max="7938" width="41" style="371" customWidth="1"/>
    <col min="7939" max="7941" width="32.85546875" style="371" customWidth="1"/>
    <col min="7942" max="8192" width="9.140625" style="371"/>
    <col min="8193" max="8193" width="8.140625" style="371" customWidth="1"/>
    <col min="8194" max="8194" width="41" style="371" customWidth="1"/>
    <col min="8195" max="8197" width="32.85546875" style="371" customWidth="1"/>
    <col min="8198" max="8448" width="9.140625" style="371"/>
    <col min="8449" max="8449" width="8.140625" style="371" customWidth="1"/>
    <col min="8450" max="8450" width="41" style="371" customWidth="1"/>
    <col min="8451" max="8453" width="32.85546875" style="371" customWidth="1"/>
    <col min="8454" max="8704" width="9.140625" style="371"/>
    <col min="8705" max="8705" width="8.140625" style="371" customWidth="1"/>
    <col min="8706" max="8706" width="41" style="371" customWidth="1"/>
    <col min="8707" max="8709" width="32.85546875" style="371" customWidth="1"/>
    <col min="8710" max="8960" width="9.140625" style="371"/>
    <col min="8961" max="8961" width="8.140625" style="371" customWidth="1"/>
    <col min="8962" max="8962" width="41" style="371" customWidth="1"/>
    <col min="8963" max="8965" width="32.85546875" style="371" customWidth="1"/>
    <col min="8966" max="9216" width="9.140625" style="371"/>
    <col min="9217" max="9217" width="8.140625" style="371" customWidth="1"/>
    <col min="9218" max="9218" width="41" style="371" customWidth="1"/>
    <col min="9219" max="9221" width="32.85546875" style="371" customWidth="1"/>
    <col min="9222" max="9472" width="9.140625" style="371"/>
    <col min="9473" max="9473" width="8.140625" style="371" customWidth="1"/>
    <col min="9474" max="9474" width="41" style="371" customWidth="1"/>
    <col min="9475" max="9477" width="32.85546875" style="371" customWidth="1"/>
    <col min="9478" max="9728" width="9.140625" style="371"/>
    <col min="9729" max="9729" width="8.140625" style="371" customWidth="1"/>
    <col min="9730" max="9730" width="41" style="371" customWidth="1"/>
    <col min="9731" max="9733" width="32.85546875" style="371" customWidth="1"/>
    <col min="9734" max="9984" width="9.140625" style="371"/>
    <col min="9985" max="9985" width="8.140625" style="371" customWidth="1"/>
    <col min="9986" max="9986" width="41" style="371" customWidth="1"/>
    <col min="9987" max="9989" width="32.85546875" style="371" customWidth="1"/>
    <col min="9990" max="10240" width="9.140625" style="371"/>
    <col min="10241" max="10241" width="8.140625" style="371" customWidth="1"/>
    <col min="10242" max="10242" width="41" style="371" customWidth="1"/>
    <col min="10243" max="10245" width="32.85546875" style="371" customWidth="1"/>
    <col min="10246" max="10496" width="9.140625" style="371"/>
    <col min="10497" max="10497" width="8.140625" style="371" customWidth="1"/>
    <col min="10498" max="10498" width="41" style="371" customWidth="1"/>
    <col min="10499" max="10501" width="32.85546875" style="371" customWidth="1"/>
    <col min="10502" max="10752" width="9.140625" style="371"/>
    <col min="10753" max="10753" width="8.140625" style="371" customWidth="1"/>
    <col min="10754" max="10754" width="41" style="371" customWidth="1"/>
    <col min="10755" max="10757" width="32.85546875" style="371" customWidth="1"/>
    <col min="10758" max="11008" width="9.140625" style="371"/>
    <col min="11009" max="11009" width="8.140625" style="371" customWidth="1"/>
    <col min="11010" max="11010" width="41" style="371" customWidth="1"/>
    <col min="11011" max="11013" width="32.85546875" style="371" customWidth="1"/>
    <col min="11014" max="11264" width="9.140625" style="371"/>
    <col min="11265" max="11265" width="8.140625" style="371" customWidth="1"/>
    <col min="11266" max="11266" width="41" style="371" customWidth="1"/>
    <col min="11267" max="11269" width="32.85546875" style="371" customWidth="1"/>
    <col min="11270" max="11520" width="9.140625" style="371"/>
    <col min="11521" max="11521" width="8.140625" style="371" customWidth="1"/>
    <col min="11522" max="11522" width="41" style="371" customWidth="1"/>
    <col min="11523" max="11525" width="32.85546875" style="371" customWidth="1"/>
    <col min="11526" max="11776" width="9.140625" style="371"/>
    <col min="11777" max="11777" width="8.140625" style="371" customWidth="1"/>
    <col min="11778" max="11778" width="41" style="371" customWidth="1"/>
    <col min="11779" max="11781" width="32.85546875" style="371" customWidth="1"/>
    <col min="11782" max="12032" width="9.140625" style="371"/>
    <col min="12033" max="12033" width="8.140625" style="371" customWidth="1"/>
    <col min="12034" max="12034" width="41" style="371" customWidth="1"/>
    <col min="12035" max="12037" width="32.85546875" style="371" customWidth="1"/>
    <col min="12038" max="12288" width="9.140625" style="371"/>
    <col min="12289" max="12289" width="8.140625" style="371" customWidth="1"/>
    <col min="12290" max="12290" width="41" style="371" customWidth="1"/>
    <col min="12291" max="12293" width="32.85546875" style="371" customWidth="1"/>
    <col min="12294" max="12544" width="9.140625" style="371"/>
    <col min="12545" max="12545" width="8.140625" style="371" customWidth="1"/>
    <col min="12546" max="12546" width="41" style="371" customWidth="1"/>
    <col min="12547" max="12549" width="32.85546875" style="371" customWidth="1"/>
    <col min="12550" max="12800" width="9.140625" style="371"/>
    <col min="12801" max="12801" width="8.140625" style="371" customWidth="1"/>
    <col min="12802" max="12802" width="41" style="371" customWidth="1"/>
    <col min="12803" max="12805" width="32.85546875" style="371" customWidth="1"/>
    <col min="12806" max="13056" width="9.140625" style="371"/>
    <col min="13057" max="13057" width="8.140625" style="371" customWidth="1"/>
    <col min="13058" max="13058" width="41" style="371" customWidth="1"/>
    <col min="13059" max="13061" width="32.85546875" style="371" customWidth="1"/>
    <col min="13062" max="13312" width="9.140625" style="371"/>
    <col min="13313" max="13313" width="8.140625" style="371" customWidth="1"/>
    <col min="13314" max="13314" width="41" style="371" customWidth="1"/>
    <col min="13315" max="13317" width="32.85546875" style="371" customWidth="1"/>
    <col min="13318" max="13568" width="9.140625" style="371"/>
    <col min="13569" max="13569" width="8.140625" style="371" customWidth="1"/>
    <col min="13570" max="13570" width="41" style="371" customWidth="1"/>
    <col min="13571" max="13573" width="32.85546875" style="371" customWidth="1"/>
    <col min="13574" max="13824" width="9.140625" style="371"/>
    <col min="13825" max="13825" width="8.140625" style="371" customWidth="1"/>
    <col min="13826" max="13826" width="41" style="371" customWidth="1"/>
    <col min="13827" max="13829" width="32.85546875" style="371" customWidth="1"/>
    <col min="13830" max="14080" width="9.140625" style="371"/>
    <col min="14081" max="14081" width="8.140625" style="371" customWidth="1"/>
    <col min="14082" max="14082" width="41" style="371" customWidth="1"/>
    <col min="14083" max="14085" width="32.85546875" style="371" customWidth="1"/>
    <col min="14086" max="14336" width="9.140625" style="371"/>
    <col min="14337" max="14337" width="8.140625" style="371" customWidth="1"/>
    <col min="14338" max="14338" width="41" style="371" customWidth="1"/>
    <col min="14339" max="14341" width="32.85546875" style="371" customWidth="1"/>
    <col min="14342" max="14592" width="9.140625" style="371"/>
    <col min="14593" max="14593" width="8.140625" style="371" customWidth="1"/>
    <col min="14594" max="14594" width="41" style="371" customWidth="1"/>
    <col min="14595" max="14597" width="32.85546875" style="371" customWidth="1"/>
    <col min="14598" max="14848" width="9.140625" style="371"/>
    <col min="14849" max="14849" width="8.140625" style="371" customWidth="1"/>
    <col min="14850" max="14850" width="41" style="371" customWidth="1"/>
    <col min="14851" max="14853" width="32.85546875" style="371" customWidth="1"/>
    <col min="14854" max="15104" width="9.140625" style="371"/>
    <col min="15105" max="15105" width="8.140625" style="371" customWidth="1"/>
    <col min="15106" max="15106" width="41" style="371" customWidth="1"/>
    <col min="15107" max="15109" width="32.85546875" style="371" customWidth="1"/>
    <col min="15110" max="15360" width="9.140625" style="371"/>
    <col min="15361" max="15361" width="8.140625" style="371" customWidth="1"/>
    <col min="15362" max="15362" width="41" style="371" customWidth="1"/>
    <col min="15363" max="15365" width="32.85546875" style="371" customWidth="1"/>
    <col min="15366" max="15616" width="9.140625" style="371"/>
    <col min="15617" max="15617" width="8.140625" style="371" customWidth="1"/>
    <col min="15618" max="15618" width="41" style="371" customWidth="1"/>
    <col min="15619" max="15621" width="32.85546875" style="371" customWidth="1"/>
    <col min="15622" max="15872" width="9.140625" style="371"/>
    <col min="15873" max="15873" width="8.140625" style="371" customWidth="1"/>
    <col min="15874" max="15874" width="41" style="371" customWidth="1"/>
    <col min="15875" max="15877" width="32.85546875" style="371" customWidth="1"/>
    <col min="15878" max="16128" width="9.140625" style="371"/>
    <col min="16129" max="16129" width="8.140625" style="371" customWidth="1"/>
    <col min="16130" max="16130" width="41" style="371" customWidth="1"/>
    <col min="16131" max="16133" width="32.85546875" style="371" customWidth="1"/>
    <col min="16134" max="16384" width="9.140625" style="371"/>
  </cols>
  <sheetData>
    <row r="1" spans="1:5" ht="15" x14ac:dyDescent="0.25">
      <c r="E1" s="297" t="s">
        <v>1933</v>
      </c>
    </row>
    <row r="3" spans="1:5" s="499" customFormat="1" ht="19.5" customHeight="1" x14ac:dyDescent="0.2">
      <c r="A3" s="559" t="s">
        <v>1903</v>
      </c>
      <c r="B3" s="560"/>
      <c r="C3" s="560"/>
      <c r="D3" s="560"/>
      <c r="E3" s="560"/>
    </row>
    <row r="4" spans="1:5" s="499" customFormat="1" ht="15" x14ac:dyDescent="0.2">
      <c r="A4" s="500" t="s">
        <v>917</v>
      </c>
      <c r="B4" s="500" t="s">
        <v>413</v>
      </c>
      <c r="C4" s="500" t="s">
        <v>918</v>
      </c>
      <c r="D4" s="500" t="s">
        <v>919</v>
      </c>
      <c r="E4" s="500" t="s">
        <v>920</v>
      </c>
    </row>
    <row r="5" spans="1:5" s="499" customFormat="1" ht="15" x14ac:dyDescent="0.2">
      <c r="A5" s="498">
        <v>1</v>
      </c>
      <c r="B5" s="498">
        <v>2</v>
      </c>
      <c r="C5" s="498">
        <v>3</v>
      </c>
      <c r="D5" s="498">
        <v>4</v>
      </c>
      <c r="E5" s="498">
        <v>5</v>
      </c>
    </row>
    <row r="6" spans="1:5" s="499" customFormat="1" ht="25.5" x14ac:dyDescent="0.2">
      <c r="A6" s="501" t="s">
        <v>921</v>
      </c>
      <c r="B6" s="502" t="s">
        <v>1457</v>
      </c>
      <c r="C6" s="503">
        <v>339521302</v>
      </c>
      <c r="D6" s="503">
        <v>0</v>
      </c>
      <c r="E6" s="503">
        <v>339521302</v>
      </c>
    </row>
    <row r="7" spans="1:5" s="499" customFormat="1" ht="25.5" x14ac:dyDescent="0.2">
      <c r="A7" s="501" t="s">
        <v>923</v>
      </c>
      <c r="B7" s="502" t="s">
        <v>1458</v>
      </c>
      <c r="C7" s="503">
        <v>235692808</v>
      </c>
      <c r="D7" s="503">
        <v>0</v>
      </c>
      <c r="E7" s="503">
        <v>235692808</v>
      </c>
    </row>
    <row r="8" spans="1:5" s="499" customFormat="1" ht="38.25" x14ac:dyDescent="0.2">
      <c r="A8" s="501" t="s">
        <v>925</v>
      </c>
      <c r="B8" s="502" t="s">
        <v>1459</v>
      </c>
      <c r="C8" s="503">
        <v>570332708</v>
      </c>
      <c r="D8" s="503">
        <v>0</v>
      </c>
      <c r="E8" s="503">
        <v>570332708</v>
      </c>
    </row>
    <row r="9" spans="1:5" s="499" customFormat="1" ht="25.5" x14ac:dyDescent="0.2">
      <c r="A9" s="501" t="s">
        <v>927</v>
      </c>
      <c r="B9" s="502" t="s">
        <v>1460</v>
      </c>
      <c r="C9" s="503">
        <v>24655726</v>
      </c>
      <c r="D9" s="503">
        <v>0</v>
      </c>
      <c r="E9" s="503">
        <v>24655726</v>
      </c>
    </row>
    <row r="10" spans="1:5" s="499" customFormat="1" ht="25.5" x14ac:dyDescent="0.2">
      <c r="A10" s="501" t="s">
        <v>929</v>
      </c>
      <c r="B10" s="502" t="s">
        <v>1461</v>
      </c>
      <c r="C10" s="503">
        <v>79842638</v>
      </c>
      <c r="D10" s="503">
        <v>0</v>
      </c>
      <c r="E10" s="503">
        <v>79842638</v>
      </c>
    </row>
    <row r="11" spans="1:5" s="499" customFormat="1" x14ac:dyDescent="0.2">
      <c r="A11" s="501" t="s">
        <v>931</v>
      </c>
      <c r="B11" s="502" t="s">
        <v>1462</v>
      </c>
      <c r="C11" s="503">
        <v>2485200</v>
      </c>
      <c r="D11" s="503">
        <v>0</v>
      </c>
      <c r="E11" s="503">
        <v>2485200</v>
      </c>
    </row>
    <row r="12" spans="1:5" s="499" customFormat="1" ht="25.5" x14ac:dyDescent="0.2">
      <c r="A12" s="501" t="s">
        <v>933</v>
      </c>
      <c r="B12" s="502" t="s">
        <v>1463</v>
      </c>
      <c r="C12" s="503">
        <v>1252530382</v>
      </c>
      <c r="D12" s="503">
        <v>0</v>
      </c>
      <c r="E12" s="503">
        <v>1252530382</v>
      </c>
    </row>
    <row r="13" spans="1:5" s="499" customFormat="1" x14ac:dyDescent="0.2">
      <c r="A13" s="501" t="s">
        <v>935</v>
      </c>
      <c r="B13" s="502" t="s">
        <v>1464</v>
      </c>
      <c r="C13" s="503">
        <v>0</v>
      </c>
      <c r="D13" s="503">
        <v>0</v>
      </c>
      <c r="E13" s="503">
        <v>0</v>
      </c>
    </row>
    <row r="14" spans="1:5" s="499" customFormat="1" ht="38.25" x14ac:dyDescent="0.2">
      <c r="A14" s="501" t="s">
        <v>937</v>
      </c>
      <c r="B14" s="502" t="s">
        <v>1465</v>
      </c>
      <c r="C14" s="503">
        <v>0</v>
      </c>
      <c r="D14" s="503">
        <v>0</v>
      </c>
      <c r="E14" s="503">
        <v>0</v>
      </c>
    </row>
    <row r="15" spans="1:5" s="499" customFormat="1" ht="38.25" x14ac:dyDescent="0.2">
      <c r="A15" s="501" t="s">
        <v>939</v>
      </c>
      <c r="B15" s="502" t="s">
        <v>1466</v>
      </c>
      <c r="C15" s="503">
        <v>140000</v>
      </c>
      <c r="D15" s="503">
        <v>0</v>
      </c>
      <c r="E15" s="503">
        <v>140000</v>
      </c>
    </row>
    <row r="16" spans="1:5" s="499" customFormat="1" x14ac:dyDescent="0.2">
      <c r="A16" s="501" t="s">
        <v>941</v>
      </c>
      <c r="B16" s="502" t="s">
        <v>1467</v>
      </c>
      <c r="C16" s="503">
        <v>0</v>
      </c>
      <c r="D16" s="503">
        <v>0</v>
      </c>
      <c r="E16" s="503">
        <v>0</v>
      </c>
    </row>
    <row r="17" spans="1:5" s="499" customFormat="1" x14ac:dyDescent="0.2">
      <c r="A17" s="501" t="s">
        <v>943</v>
      </c>
      <c r="B17" s="502" t="s">
        <v>1468</v>
      </c>
      <c r="C17" s="503">
        <v>0</v>
      </c>
      <c r="D17" s="503">
        <v>0</v>
      </c>
      <c r="E17" s="503">
        <v>0</v>
      </c>
    </row>
    <row r="18" spans="1:5" s="499" customFormat="1" ht="38.25" x14ac:dyDescent="0.2">
      <c r="A18" s="501" t="s">
        <v>945</v>
      </c>
      <c r="B18" s="502" t="s">
        <v>1469</v>
      </c>
      <c r="C18" s="503">
        <v>0</v>
      </c>
      <c r="D18" s="503">
        <v>0</v>
      </c>
      <c r="E18" s="503">
        <v>0</v>
      </c>
    </row>
    <row r="19" spans="1:5" s="499" customFormat="1" ht="25.5" x14ac:dyDescent="0.2">
      <c r="A19" s="501" t="s">
        <v>947</v>
      </c>
      <c r="B19" s="502" t="s">
        <v>1470</v>
      </c>
      <c r="C19" s="503">
        <v>0</v>
      </c>
      <c r="D19" s="503">
        <v>0</v>
      </c>
      <c r="E19" s="503">
        <v>0</v>
      </c>
    </row>
    <row r="20" spans="1:5" s="499" customFormat="1" ht="25.5" x14ac:dyDescent="0.2">
      <c r="A20" s="501" t="s">
        <v>949</v>
      </c>
      <c r="B20" s="502" t="s">
        <v>1471</v>
      </c>
      <c r="C20" s="503">
        <v>0</v>
      </c>
      <c r="D20" s="503">
        <v>0</v>
      </c>
      <c r="E20" s="503">
        <v>0</v>
      </c>
    </row>
    <row r="21" spans="1:5" s="499" customFormat="1" x14ac:dyDescent="0.2">
      <c r="A21" s="501" t="s">
        <v>951</v>
      </c>
      <c r="B21" s="502" t="s">
        <v>1472</v>
      </c>
      <c r="C21" s="503">
        <v>0</v>
      </c>
      <c r="D21" s="503">
        <v>0</v>
      </c>
      <c r="E21" s="503">
        <v>0</v>
      </c>
    </row>
    <row r="22" spans="1:5" s="499" customFormat="1" ht="25.5" x14ac:dyDescent="0.2">
      <c r="A22" s="501" t="s">
        <v>953</v>
      </c>
      <c r="B22" s="502" t="s">
        <v>1473</v>
      </c>
      <c r="C22" s="503">
        <v>0</v>
      </c>
      <c r="D22" s="503">
        <v>0</v>
      </c>
      <c r="E22" s="503">
        <v>0</v>
      </c>
    </row>
    <row r="23" spans="1:5" s="499" customFormat="1" ht="25.5" x14ac:dyDescent="0.2">
      <c r="A23" s="501" t="s">
        <v>955</v>
      </c>
      <c r="B23" s="502" t="s">
        <v>1474</v>
      </c>
      <c r="C23" s="503">
        <v>0</v>
      </c>
      <c r="D23" s="503">
        <v>0</v>
      </c>
      <c r="E23" s="503">
        <v>0</v>
      </c>
    </row>
    <row r="24" spans="1:5" s="499" customFormat="1" ht="25.5" x14ac:dyDescent="0.2">
      <c r="A24" s="501" t="s">
        <v>957</v>
      </c>
      <c r="B24" s="502" t="s">
        <v>1475</v>
      </c>
      <c r="C24" s="503">
        <v>140000</v>
      </c>
      <c r="D24" s="503">
        <v>0</v>
      </c>
      <c r="E24" s="503">
        <v>140000</v>
      </c>
    </row>
    <row r="25" spans="1:5" s="499" customFormat="1" ht="25.5" x14ac:dyDescent="0.2">
      <c r="A25" s="501" t="s">
        <v>959</v>
      </c>
      <c r="B25" s="502" t="s">
        <v>1476</v>
      </c>
      <c r="C25" s="503">
        <v>0</v>
      </c>
      <c r="D25" s="503">
        <v>0</v>
      </c>
      <c r="E25" s="503">
        <v>0</v>
      </c>
    </row>
    <row r="26" spans="1:5" s="499" customFormat="1" ht="38.25" x14ac:dyDescent="0.2">
      <c r="A26" s="501" t="s">
        <v>961</v>
      </c>
      <c r="B26" s="502" t="s">
        <v>1477</v>
      </c>
      <c r="C26" s="503">
        <v>0</v>
      </c>
      <c r="D26" s="503">
        <v>0</v>
      </c>
      <c r="E26" s="503">
        <v>0</v>
      </c>
    </row>
    <row r="27" spans="1:5" s="499" customFormat="1" x14ac:dyDescent="0.2">
      <c r="A27" s="501" t="s">
        <v>963</v>
      </c>
      <c r="B27" s="502" t="s">
        <v>1478</v>
      </c>
      <c r="C27" s="503">
        <v>0</v>
      </c>
      <c r="D27" s="503">
        <v>0</v>
      </c>
      <c r="E27" s="503">
        <v>0</v>
      </c>
    </row>
    <row r="28" spans="1:5" s="499" customFormat="1" x14ac:dyDescent="0.2">
      <c r="A28" s="501" t="s">
        <v>965</v>
      </c>
      <c r="B28" s="502" t="s">
        <v>1479</v>
      </c>
      <c r="C28" s="503">
        <v>0</v>
      </c>
      <c r="D28" s="503">
        <v>0</v>
      </c>
      <c r="E28" s="503">
        <v>0</v>
      </c>
    </row>
    <row r="29" spans="1:5" s="499" customFormat="1" ht="38.25" x14ac:dyDescent="0.2">
      <c r="A29" s="501" t="s">
        <v>967</v>
      </c>
      <c r="B29" s="502" t="s">
        <v>1480</v>
      </c>
      <c r="C29" s="503">
        <v>0</v>
      </c>
      <c r="D29" s="503">
        <v>0</v>
      </c>
      <c r="E29" s="503">
        <v>0</v>
      </c>
    </row>
    <row r="30" spans="1:5" s="499" customFormat="1" ht="25.5" x14ac:dyDescent="0.2">
      <c r="A30" s="501" t="s">
        <v>969</v>
      </c>
      <c r="B30" s="502" t="s">
        <v>1481</v>
      </c>
      <c r="C30" s="503">
        <v>0</v>
      </c>
      <c r="D30" s="503">
        <v>0</v>
      </c>
      <c r="E30" s="503">
        <v>0</v>
      </c>
    </row>
    <row r="31" spans="1:5" s="499" customFormat="1" ht="25.5" x14ac:dyDescent="0.2">
      <c r="A31" s="501" t="s">
        <v>971</v>
      </c>
      <c r="B31" s="502" t="s">
        <v>1482</v>
      </c>
      <c r="C31" s="503">
        <v>0</v>
      </c>
      <c r="D31" s="503">
        <v>0</v>
      </c>
      <c r="E31" s="503">
        <v>0</v>
      </c>
    </row>
    <row r="32" spans="1:5" s="499" customFormat="1" x14ac:dyDescent="0.2">
      <c r="A32" s="501" t="s">
        <v>973</v>
      </c>
      <c r="B32" s="502" t="s">
        <v>1483</v>
      </c>
      <c r="C32" s="503">
        <v>0</v>
      </c>
      <c r="D32" s="503">
        <v>0</v>
      </c>
      <c r="E32" s="503">
        <v>0</v>
      </c>
    </row>
    <row r="33" spans="1:5" s="499" customFormat="1" ht="25.5" x14ac:dyDescent="0.2">
      <c r="A33" s="501" t="s">
        <v>975</v>
      </c>
      <c r="B33" s="502" t="s">
        <v>1484</v>
      </c>
      <c r="C33" s="503">
        <v>0</v>
      </c>
      <c r="D33" s="503">
        <v>0</v>
      </c>
      <c r="E33" s="503">
        <v>0</v>
      </c>
    </row>
    <row r="34" spans="1:5" s="499" customFormat="1" ht="25.5" x14ac:dyDescent="0.2">
      <c r="A34" s="501" t="s">
        <v>977</v>
      </c>
      <c r="B34" s="502" t="s">
        <v>1485</v>
      </c>
      <c r="C34" s="503">
        <v>0</v>
      </c>
      <c r="D34" s="503">
        <v>0</v>
      </c>
      <c r="E34" s="503">
        <v>0</v>
      </c>
    </row>
    <row r="35" spans="1:5" s="499" customFormat="1" ht="25.5" x14ac:dyDescent="0.2">
      <c r="A35" s="501" t="s">
        <v>979</v>
      </c>
      <c r="B35" s="502" t="s">
        <v>1486</v>
      </c>
      <c r="C35" s="503">
        <v>0</v>
      </c>
      <c r="D35" s="503">
        <v>0</v>
      </c>
      <c r="E35" s="503">
        <v>0</v>
      </c>
    </row>
    <row r="36" spans="1:5" s="499" customFormat="1" ht="25.5" x14ac:dyDescent="0.2">
      <c r="A36" s="501" t="s">
        <v>981</v>
      </c>
      <c r="B36" s="502" t="s">
        <v>1487</v>
      </c>
      <c r="C36" s="503">
        <v>0</v>
      </c>
      <c r="D36" s="503">
        <v>0</v>
      </c>
      <c r="E36" s="503">
        <v>0</v>
      </c>
    </row>
    <row r="37" spans="1:5" s="499" customFormat="1" ht="25.5" x14ac:dyDescent="0.2">
      <c r="A37" s="501" t="s">
        <v>983</v>
      </c>
      <c r="B37" s="502" t="s">
        <v>1488</v>
      </c>
      <c r="C37" s="503">
        <v>150344272</v>
      </c>
      <c r="D37" s="503">
        <v>0</v>
      </c>
      <c r="E37" s="503">
        <v>150344272</v>
      </c>
    </row>
    <row r="38" spans="1:5" s="499" customFormat="1" x14ac:dyDescent="0.2">
      <c r="A38" s="501" t="s">
        <v>985</v>
      </c>
      <c r="B38" s="502" t="s">
        <v>1489</v>
      </c>
      <c r="C38" s="503">
        <v>1675532</v>
      </c>
      <c r="D38" s="503">
        <v>0</v>
      </c>
      <c r="E38" s="503">
        <v>1675532</v>
      </c>
    </row>
    <row r="39" spans="1:5" s="499" customFormat="1" x14ac:dyDescent="0.2">
      <c r="A39" s="501" t="s">
        <v>987</v>
      </c>
      <c r="B39" s="502" t="s">
        <v>1490</v>
      </c>
      <c r="C39" s="503">
        <v>21945</v>
      </c>
      <c r="D39" s="503">
        <v>0</v>
      </c>
      <c r="E39" s="503">
        <v>21945</v>
      </c>
    </row>
    <row r="40" spans="1:5" s="499" customFormat="1" ht="38.25" x14ac:dyDescent="0.2">
      <c r="A40" s="501" t="s">
        <v>989</v>
      </c>
      <c r="B40" s="502" t="s">
        <v>1491</v>
      </c>
      <c r="C40" s="503">
        <v>27528318</v>
      </c>
      <c r="D40" s="503">
        <v>0</v>
      </c>
      <c r="E40" s="503">
        <v>27528318</v>
      </c>
    </row>
    <row r="41" spans="1:5" s="499" customFormat="1" ht="25.5" x14ac:dyDescent="0.2">
      <c r="A41" s="501" t="s">
        <v>991</v>
      </c>
      <c r="B41" s="502" t="s">
        <v>1492</v>
      </c>
      <c r="C41" s="503">
        <v>15221391</v>
      </c>
      <c r="D41" s="503">
        <v>0</v>
      </c>
      <c r="E41" s="503">
        <v>15221391</v>
      </c>
    </row>
    <row r="42" spans="1:5" s="499" customFormat="1" ht="25.5" x14ac:dyDescent="0.2">
      <c r="A42" s="501" t="s">
        <v>993</v>
      </c>
      <c r="B42" s="502" t="s">
        <v>1493</v>
      </c>
      <c r="C42" s="503">
        <v>0</v>
      </c>
      <c r="D42" s="503">
        <v>0</v>
      </c>
      <c r="E42" s="503">
        <v>0</v>
      </c>
    </row>
    <row r="43" spans="1:5" s="499" customFormat="1" x14ac:dyDescent="0.2">
      <c r="A43" s="501" t="s">
        <v>995</v>
      </c>
      <c r="B43" s="502" t="s">
        <v>1494</v>
      </c>
      <c r="C43" s="503">
        <v>95533236</v>
      </c>
      <c r="D43" s="503">
        <v>0</v>
      </c>
      <c r="E43" s="503">
        <v>95533236</v>
      </c>
    </row>
    <row r="44" spans="1:5" s="499" customFormat="1" ht="25.5" x14ac:dyDescent="0.2">
      <c r="A44" s="501" t="s">
        <v>997</v>
      </c>
      <c r="B44" s="502" t="s">
        <v>1495</v>
      </c>
      <c r="C44" s="503">
        <v>10113850</v>
      </c>
      <c r="D44" s="503">
        <v>0</v>
      </c>
      <c r="E44" s="503">
        <v>10113850</v>
      </c>
    </row>
    <row r="45" spans="1:5" s="499" customFormat="1" ht="25.5" x14ac:dyDescent="0.2">
      <c r="A45" s="501" t="s">
        <v>999</v>
      </c>
      <c r="B45" s="502" t="s">
        <v>1496</v>
      </c>
      <c r="C45" s="503">
        <v>250000</v>
      </c>
      <c r="D45" s="503">
        <v>0</v>
      </c>
      <c r="E45" s="503">
        <v>250000</v>
      </c>
    </row>
    <row r="46" spans="1:5" s="499" customFormat="1" ht="25.5" x14ac:dyDescent="0.2">
      <c r="A46" s="501" t="s">
        <v>1001</v>
      </c>
      <c r="B46" s="502" t="s">
        <v>1497</v>
      </c>
      <c r="C46" s="503">
        <v>0</v>
      </c>
      <c r="D46" s="503">
        <v>0</v>
      </c>
      <c r="E46" s="503">
        <v>0</v>
      </c>
    </row>
    <row r="47" spans="1:5" s="499" customFormat="1" ht="25.5" x14ac:dyDescent="0.2">
      <c r="A47" s="501" t="s">
        <v>1003</v>
      </c>
      <c r="B47" s="502" t="s">
        <v>1498</v>
      </c>
      <c r="C47" s="503">
        <v>0</v>
      </c>
      <c r="D47" s="503">
        <v>0</v>
      </c>
      <c r="E47" s="503">
        <v>0</v>
      </c>
    </row>
    <row r="48" spans="1:5" s="499" customFormat="1" ht="38.25" x14ac:dyDescent="0.2">
      <c r="A48" s="504" t="s">
        <v>1005</v>
      </c>
      <c r="B48" s="505" t="s">
        <v>1499</v>
      </c>
      <c r="C48" s="506">
        <v>1403014654</v>
      </c>
      <c r="D48" s="506">
        <v>0</v>
      </c>
      <c r="E48" s="506">
        <v>1403014654</v>
      </c>
    </row>
    <row r="49" spans="1:5" s="499" customFormat="1" ht="25.5" x14ac:dyDescent="0.2">
      <c r="A49" s="501" t="s">
        <v>1007</v>
      </c>
      <c r="B49" s="502" t="s">
        <v>1500</v>
      </c>
      <c r="C49" s="503">
        <v>32480200</v>
      </c>
      <c r="D49" s="503">
        <v>0</v>
      </c>
      <c r="E49" s="503">
        <v>32480200</v>
      </c>
    </row>
    <row r="50" spans="1:5" s="499" customFormat="1" ht="38.25" x14ac:dyDescent="0.2">
      <c r="A50" s="501" t="s">
        <v>1009</v>
      </c>
      <c r="B50" s="502" t="s">
        <v>1501</v>
      </c>
      <c r="C50" s="503">
        <v>0</v>
      </c>
      <c r="D50" s="503">
        <v>0</v>
      </c>
      <c r="E50" s="503">
        <v>0</v>
      </c>
    </row>
    <row r="51" spans="1:5" s="499" customFormat="1" ht="38.25" x14ac:dyDescent="0.2">
      <c r="A51" s="501" t="s">
        <v>1011</v>
      </c>
      <c r="B51" s="502" t="s">
        <v>1502</v>
      </c>
      <c r="C51" s="503">
        <v>0</v>
      </c>
      <c r="D51" s="503">
        <v>0</v>
      </c>
      <c r="E51" s="503">
        <v>0</v>
      </c>
    </row>
    <row r="52" spans="1:5" s="499" customFormat="1" x14ac:dyDescent="0.2">
      <c r="A52" s="501" t="s">
        <v>1013</v>
      </c>
      <c r="B52" s="502" t="s">
        <v>1503</v>
      </c>
      <c r="C52" s="503">
        <v>0</v>
      </c>
      <c r="D52" s="503">
        <v>0</v>
      </c>
      <c r="E52" s="503">
        <v>0</v>
      </c>
    </row>
    <row r="53" spans="1:5" s="499" customFormat="1" x14ac:dyDescent="0.2">
      <c r="A53" s="501" t="s">
        <v>1015</v>
      </c>
      <c r="B53" s="502" t="s">
        <v>1504</v>
      </c>
      <c r="C53" s="503">
        <v>0</v>
      </c>
      <c r="D53" s="503">
        <v>0</v>
      </c>
      <c r="E53" s="503">
        <v>0</v>
      </c>
    </row>
    <row r="54" spans="1:5" s="499" customFormat="1" ht="38.25" x14ac:dyDescent="0.2">
      <c r="A54" s="501" t="s">
        <v>1017</v>
      </c>
      <c r="B54" s="502" t="s">
        <v>1505</v>
      </c>
      <c r="C54" s="503">
        <v>0</v>
      </c>
      <c r="D54" s="503">
        <v>0</v>
      </c>
      <c r="E54" s="503">
        <v>0</v>
      </c>
    </row>
    <row r="55" spans="1:5" s="499" customFormat="1" ht="25.5" x14ac:dyDescent="0.2">
      <c r="A55" s="501" t="s">
        <v>1019</v>
      </c>
      <c r="B55" s="502" t="s">
        <v>1506</v>
      </c>
      <c r="C55" s="503">
        <v>0</v>
      </c>
      <c r="D55" s="503">
        <v>0</v>
      </c>
      <c r="E55" s="503">
        <v>0</v>
      </c>
    </row>
    <row r="56" spans="1:5" s="499" customFormat="1" ht="25.5" x14ac:dyDescent="0.2">
      <c r="A56" s="501" t="s">
        <v>1021</v>
      </c>
      <c r="B56" s="502" t="s">
        <v>1507</v>
      </c>
      <c r="C56" s="503">
        <v>0</v>
      </c>
      <c r="D56" s="503">
        <v>0</v>
      </c>
      <c r="E56" s="503">
        <v>0</v>
      </c>
    </row>
    <row r="57" spans="1:5" s="499" customFormat="1" x14ac:dyDescent="0.2">
      <c r="A57" s="501" t="s">
        <v>1023</v>
      </c>
      <c r="B57" s="502" t="s">
        <v>1508</v>
      </c>
      <c r="C57" s="503">
        <v>0</v>
      </c>
      <c r="D57" s="503">
        <v>0</v>
      </c>
      <c r="E57" s="503">
        <v>0</v>
      </c>
    </row>
    <row r="58" spans="1:5" s="499" customFormat="1" ht="25.5" x14ac:dyDescent="0.2">
      <c r="A58" s="501" t="s">
        <v>1025</v>
      </c>
      <c r="B58" s="502" t="s">
        <v>1509</v>
      </c>
      <c r="C58" s="503">
        <v>0</v>
      </c>
      <c r="D58" s="503">
        <v>0</v>
      </c>
      <c r="E58" s="503">
        <v>0</v>
      </c>
    </row>
    <row r="59" spans="1:5" s="499" customFormat="1" ht="25.5" x14ac:dyDescent="0.2">
      <c r="A59" s="501" t="s">
        <v>1027</v>
      </c>
      <c r="B59" s="502" t="s">
        <v>1510</v>
      </c>
      <c r="C59" s="503">
        <v>0</v>
      </c>
      <c r="D59" s="503">
        <v>0</v>
      </c>
      <c r="E59" s="503">
        <v>0</v>
      </c>
    </row>
    <row r="60" spans="1:5" s="499" customFormat="1" ht="25.5" x14ac:dyDescent="0.2">
      <c r="A60" s="501" t="s">
        <v>1029</v>
      </c>
      <c r="B60" s="502" t="s">
        <v>1511</v>
      </c>
      <c r="C60" s="503">
        <v>0</v>
      </c>
      <c r="D60" s="503">
        <v>0</v>
      </c>
      <c r="E60" s="503">
        <v>0</v>
      </c>
    </row>
    <row r="61" spans="1:5" s="499" customFormat="1" ht="25.5" x14ac:dyDescent="0.2">
      <c r="A61" s="501" t="s">
        <v>1031</v>
      </c>
      <c r="B61" s="502" t="s">
        <v>1512</v>
      </c>
      <c r="C61" s="503">
        <v>0</v>
      </c>
      <c r="D61" s="503">
        <v>0</v>
      </c>
      <c r="E61" s="503">
        <v>0</v>
      </c>
    </row>
    <row r="62" spans="1:5" s="499" customFormat="1" ht="38.25" x14ac:dyDescent="0.2">
      <c r="A62" s="501" t="s">
        <v>1033</v>
      </c>
      <c r="B62" s="502" t="s">
        <v>1513</v>
      </c>
      <c r="C62" s="503">
        <v>0</v>
      </c>
      <c r="D62" s="503">
        <v>0</v>
      </c>
      <c r="E62" s="503">
        <v>0</v>
      </c>
    </row>
    <row r="63" spans="1:5" s="499" customFormat="1" x14ac:dyDescent="0.2">
      <c r="A63" s="501" t="s">
        <v>1035</v>
      </c>
      <c r="B63" s="502" t="s">
        <v>1514</v>
      </c>
      <c r="C63" s="503">
        <v>0</v>
      </c>
      <c r="D63" s="503">
        <v>0</v>
      </c>
      <c r="E63" s="503">
        <v>0</v>
      </c>
    </row>
    <row r="64" spans="1:5" s="499" customFormat="1" x14ac:dyDescent="0.2">
      <c r="A64" s="501" t="s">
        <v>1037</v>
      </c>
      <c r="B64" s="502" t="s">
        <v>1515</v>
      </c>
      <c r="C64" s="503">
        <v>0</v>
      </c>
      <c r="D64" s="503">
        <v>0</v>
      </c>
      <c r="E64" s="503">
        <v>0</v>
      </c>
    </row>
    <row r="65" spans="1:5" s="499" customFormat="1" ht="38.25" x14ac:dyDescent="0.2">
      <c r="A65" s="501" t="s">
        <v>1039</v>
      </c>
      <c r="B65" s="502" t="s">
        <v>1516</v>
      </c>
      <c r="C65" s="503">
        <v>0</v>
      </c>
      <c r="D65" s="503">
        <v>0</v>
      </c>
      <c r="E65" s="503">
        <v>0</v>
      </c>
    </row>
    <row r="66" spans="1:5" s="499" customFormat="1" ht="25.5" x14ac:dyDescent="0.2">
      <c r="A66" s="501" t="s">
        <v>1041</v>
      </c>
      <c r="B66" s="502" t="s">
        <v>1517</v>
      </c>
      <c r="C66" s="503">
        <v>0</v>
      </c>
      <c r="D66" s="503">
        <v>0</v>
      </c>
      <c r="E66" s="503">
        <v>0</v>
      </c>
    </row>
    <row r="67" spans="1:5" s="499" customFormat="1" ht="25.5" x14ac:dyDescent="0.2">
      <c r="A67" s="501" t="s">
        <v>1043</v>
      </c>
      <c r="B67" s="502" t="s">
        <v>1518</v>
      </c>
      <c r="C67" s="503">
        <v>0</v>
      </c>
      <c r="D67" s="503">
        <v>0</v>
      </c>
      <c r="E67" s="503">
        <v>0</v>
      </c>
    </row>
    <row r="68" spans="1:5" s="499" customFormat="1" x14ac:dyDescent="0.2">
      <c r="A68" s="501" t="s">
        <v>1045</v>
      </c>
      <c r="B68" s="502" t="s">
        <v>1519</v>
      </c>
      <c r="C68" s="503">
        <v>0</v>
      </c>
      <c r="D68" s="503">
        <v>0</v>
      </c>
      <c r="E68" s="503">
        <v>0</v>
      </c>
    </row>
    <row r="69" spans="1:5" s="499" customFormat="1" ht="25.5" x14ac:dyDescent="0.2">
      <c r="A69" s="501" t="s">
        <v>1047</v>
      </c>
      <c r="B69" s="502" t="s">
        <v>1520</v>
      </c>
      <c r="C69" s="503">
        <v>0</v>
      </c>
      <c r="D69" s="503">
        <v>0</v>
      </c>
      <c r="E69" s="503">
        <v>0</v>
      </c>
    </row>
    <row r="70" spans="1:5" s="499" customFormat="1" ht="25.5" x14ac:dyDescent="0.2">
      <c r="A70" s="501" t="s">
        <v>1049</v>
      </c>
      <c r="B70" s="502" t="s">
        <v>1521</v>
      </c>
      <c r="C70" s="503">
        <v>0</v>
      </c>
      <c r="D70" s="503">
        <v>0</v>
      </c>
      <c r="E70" s="503">
        <v>0</v>
      </c>
    </row>
    <row r="71" spans="1:5" s="499" customFormat="1" ht="25.5" x14ac:dyDescent="0.2">
      <c r="A71" s="501" t="s">
        <v>1051</v>
      </c>
      <c r="B71" s="502" t="s">
        <v>1522</v>
      </c>
      <c r="C71" s="503">
        <v>0</v>
      </c>
      <c r="D71" s="503">
        <v>0</v>
      </c>
      <c r="E71" s="503">
        <v>0</v>
      </c>
    </row>
    <row r="72" spans="1:5" s="499" customFormat="1" ht="25.5" x14ac:dyDescent="0.2">
      <c r="A72" s="501" t="s">
        <v>1053</v>
      </c>
      <c r="B72" s="502" t="s">
        <v>1523</v>
      </c>
      <c r="C72" s="503">
        <v>0</v>
      </c>
      <c r="D72" s="503">
        <v>0</v>
      </c>
      <c r="E72" s="503">
        <v>0</v>
      </c>
    </row>
    <row r="73" spans="1:5" s="499" customFormat="1" ht="38.25" x14ac:dyDescent="0.2">
      <c r="A73" s="501" t="s">
        <v>1055</v>
      </c>
      <c r="B73" s="502" t="s">
        <v>1524</v>
      </c>
      <c r="C73" s="503">
        <v>236297792</v>
      </c>
      <c r="D73" s="503">
        <v>0</v>
      </c>
      <c r="E73" s="503">
        <v>236297792</v>
      </c>
    </row>
    <row r="74" spans="1:5" s="499" customFormat="1" x14ac:dyDescent="0.2">
      <c r="A74" s="501" t="s">
        <v>1057</v>
      </c>
      <c r="B74" s="502" t="s">
        <v>1525</v>
      </c>
      <c r="C74" s="503">
        <v>0</v>
      </c>
      <c r="D74" s="503">
        <v>0</v>
      </c>
      <c r="E74" s="503">
        <v>0</v>
      </c>
    </row>
    <row r="75" spans="1:5" s="499" customFormat="1" x14ac:dyDescent="0.2">
      <c r="A75" s="501" t="s">
        <v>1059</v>
      </c>
      <c r="B75" s="502" t="s">
        <v>1526</v>
      </c>
      <c r="C75" s="503">
        <v>0</v>
      </c>
      <c r="D75" s="503">
        <v>0</v>
      </c>
      <c r="E75" s="503">
        <v>0</v>
      </c>
    </row>
    <row r="76" spans="1:5" s="499" customFormat="1" ht="38.25" x14ac:dyDescent="0.2">
      <c r="A76" s="501" t="s">
        <v>1061</v>
      </c>
      <c r="B76" s="502" t="s">
        <v>1527</v>
      </c>
      <c r="C76" s="503">
        <v>208909292</v>
      </c>
      <c r="D76" s="503">
        <v>0</v>
      </c>
      <c r="E76" s="503">
        <v>208909292</v>
      </c>
    </row>
    <row r="77" spans="1:5" s="499" customFormat="1" ht="25.5" x14ac:dyDescent="0.2">
      <c r="A77" s="501" t="s">
        <v>1063</v>
      </c>
      <c r="B77" s="502" t="s">
        <v>1528</v>
      </c>
      <c r="C77" s="503">
        <v>27388500</v>
      </c>
      <c r="D77" s="503">
        <v>0</v>
      </c>
      <c r="E77" s="503">
        <v>27388500</v>
      </c>
    </row>
    <row r="78" spans="1:5" s="499" customFormat="1" ht="25.5" x14ac:dyDescent="0.2">
      <c r="A78" s="501" t="s">
        <v>1065</v>
      </c>
      <c r="B78" s="502" t="s">
        <v>1529</v>
      </c>
      <c r="C78" s="503">
        <v>0</v>
      </c>
      <c r="D78" s="503">
        <v>0</v>
      </c>
      <c r="E78" s="503">
        <v>0</v>
      </c>
    </row>
    <row r="79" spans="1:5" s="499" customFormat="1" x14ac:dyDescent="0.2">
      <c r="A79" s="501" t="s">
        <v>1067</v>
      </c>
      <c r="B79" s="502" t="s">
        <v>1530</v>
      </c>
      <c r="C79" s="503">
        <v>0</v>
      </c>
      <c r="D79" s="503">
        <v>0</v>
      </c>
      <c r="E79" s="503">
        <v>0</v>
      </c>
    </row>
    <row r="80" spans="1:5" s="499" customFormat="1" ht="25.5" x14ac:dyDescent="0.2">
      <c r="A80" s="501" t="s">
        <v>1069</v>
      </c>
      <c r="B80" s="502" t="s">
        <v>1531</v>
      </c>
      <c r="C80" s="503">
        <v>0</v>
      </c>
      <c r="D80" s="503">
        <v>0</v>
      </c>
      <c r="E80" s="503">
        <v>0</v>
      </c>
    </row>
    <row r="81" spans="1:5" s="499" customFormat="1" ht="25.5" x14ac:dyDescent="0.2">
      <c r="A81" s="501" t="s">
        <v>1071</v>
      </c>
      <c r="B81" s="502" t="s">
        <v>1532</v>
      </c>
      <c r="C81" s="503">
        <v>0</v>
      </c>
      <c r="D81" s="503">
        <v>0</v>
      </c>
      <c r="E81" s="503">
        <v>0</v>
      </c>
    </row>
    <row r="82" spans="1:5" s="499" customFormat="1" ht="25.5" x14ac:dyDescent="0.2">
      <c r="A82" s="501" t="s">
        <v>1073</v>
      </c>
      <c r="B82" s="502" t="s">
        <v>1533</v>
      </c>
      <c r="C82" s="503">
        <v>0</v>
      </c>
      <c r="D82" s="503">
        <v>0</v>
      </c>
      <c r="E82" s="503">
        <v>0</v>
      </c>
    </row>
    <row r="83" spans="1:5" s="499" customFormat="1" ht="25.5" x14ac:dyDescent="0.2">
      <c r="A83" s="501" t="s">
        <v>1075</v>
      </c>
      <c r="B83" s="502" t="s">
        <v>1534</v>
      </c>
      <c r="C83" s="503">
        <v>0</v>
      </c>
      <c r="D83" s="503">
        <v>0</v>
      </c>
      <c r="E83" s="503">
        <v>0</v>
      </c>
    </row>
    <row r="84" spans="1:5" s="499" customFormat="1" ht="38.25" x14ac:dyDescent="0.2">
      <c r="A84" s="504" t="s">
        <v>1077</v>
      </c>
      <c r="B84" s="505" t="s">
        <v>1535</v>
      </c>
      <c r="C84" s="506">
        <v>268777992</v>
      </c>
      <c r="D84" s="506">
        <v>0</v>
      </c>
      <c r="E84" s="506">
        <v>268777992</v>
      </c>
    </row>
    <row r="85" spans="1:5" s="499" customFormat="1" ht="25.5" x14ac:dyDescent="0.2">
      <c r="A85" s="501" t="s">
        <v>1079</v>
      </c>
      <c r="B85" s="502" t="s">
        <v>1536</v>
      </c>
      <c r="C85" s="503">
        <v>0</v>
      </c>
      <c r="D85" s="503">
        <v>0</v>
      </c>
      <c r="E85" s="503">
        <v>0</v>
      </c>
    </row>
    <row r="86" spans="1:5" s="499" customFormat="1" x14ac:dyDescent="0.2">
      <c r="A86" s="501" t="s">
        <v>1081</v>
      </c>
      <c r="B86" s="502" t="s">
        <v>1537</v>
      </c>
      <c r="C86" s="503">
        <v>0</v>
      </c>
      <c r="D86" s="503">
        <v>0</v>
      </c>
      <c r="E86" s="503">
        <v>0</v>
      </c>
    </row>
    <row r="87" spans="1:5" s="499" customFormat="1" ht="38.25" x14ac:dyDescent="0.2">
      <c r="A87" s="501" t="s">
        <v>1083</v>
      </c>
      <c r="B87" s="502" t="s">
        <v>1538</v>
      </c>
      <c r="C87" s="503">
        <v>0</v>
      </c>
      <c r="D87" s="503">
        <v>0</v>
      </c>
      <c r="E87" s="503">
        <v>0</v>
      </c>
    </row>
    <row r="88" spans="1:5" s="499" customFormat="1" ht="38.25" x14ac:dyDescent="0.2">
      <c r="A88" s="501" t="s">
        <v>1085</v>
      </c>
      <c r="B88" s="502" t="s">
        <v>1539</v>
      </c>
      <c r="C88" s="503">
        <v>0</v>
      </c>
      <c r="D88" s="503">
        <v>0</v>
      </c>
      <c r="E88" s="503">
        <v>0</v>
      </c>
    </row>
    <row r="89" spans="1:5" s="499" customFormat="1" ht="25.5" x14ac:dyDescent="0.2">
      <c r="A89" s="501" t="s">
        <v>1087</v>
      </c>
      <c r="B89" s="502" t="s">
        <v>1540</v>
      </c>
      <c r="C89" s="503">
        <v>0</v>
      </c>
      <c r="D89" s="503">
        <v>0</v>
      </c>
      <c r="E89" s="503">
        <v>0</v>
      </c>
    </row>
    <row r="90" spans="1:5" s="499" customFormat="1" x14ac:dyDescent="0.2">
      <c r="A90" s="501" t="s">
        <v>1089</v>
      </c>
      <c r="B90" s="502" t="s">
        <v>1541</v>
      </c>
      <c r="C90" s="503">
        <v>0</v>
      </c>
      <c r="D90" s="503">
        <v>0</v>
      </c>
      <c r="E90" s="503">
        <v>0</v>
      </c>
    </row>
    <row r="91" spans="1:5" s="499" customFormat="1" x14ac:dyDescent="0.2">
      <c r="A91" s="501" t="s">
        <v>1091</v>
      </c>
      <c r="B91" s="502" t="s">
        <v>1542</v>
      </c>
      <c r="C91" s="503">
        <v>0</v>
      </c>
      <c r="D91" s="503">
        <v>0</v>
      </c>
      <c r="E91" s="503">
        <v>0</v>
      </c>
    </row>
    <row r="92" spans="1:5" s="499" customFormat="1" ht="25.5" x14ac:dyDescent="0.2">
      <c r="A92" s="501" t="s">
        <v>1093</v>
      </c>
      <c r="B92" s="502" t="s">
        <v>1543</v>
      </c>
      <c r="C92" s="503">
        <v>0</v>
      </c>
      <c r="D92" s="503">
        <v>0</v>
      </c>
      <c r="E92" s="503">
        <v>0</v>
      </c>
    </row>
    <row r="93" spans="1:5" s="499" customFormat="1" x14ac:dyDescent="0.2">
      <c r="A93" s="501" t="s">
        <v>1095</v>
      </c>
      <c r="B93" s="502" t="s">
        <v>1544</v>
      </c>
      <c r="C93" s="503">
        <v>0</v>
      </c>
      <c r="D93" s="503">
        <v>0</v>
      </c>
      <c r="E93" s="503">
        <v>0</v>
      </c>
    </row>
    <row r="94" spans="1:5" s="499" customFormat="1" ht="25.5" x14ac:dyDescent="0.2">
      <c r="A94" s="501" t="s">
        <v>1097</v>
      </c>
      <c r="B94" s="502" t="s">
        <v>1545</v>
      </c>
      <c r="C94" s="503">
        <v>0</v>
      </c>
      <c r="D94" s="503">
        <v>0</v>
      </c>
      <c r="E94" s="503">
        <v>0</v>
      </c>
    </row>
    <row r="95" spans="1:5" s="499" customFormat="1" x14ac:dyDescent="0.2">
      <c r="A95" s="501" t="s">
        <v>1099</v>
      </c>
      <c r="B95" s="502" t="s">
        <v>1546</v>
      </c>
      <c r="C95" s="503">
        <v>0</v>
      </c>
      <c r="D95" s="503">
        <v>0</v>
      </c>
      <c r="E95" s="503">
        <v>0</v>
      </c>
    </row>
    <row r="96" spans="1:5" s="499" customFormat="1" x14ac:dyDescent="0.2">
      <c r="A96" s="501" t="s">
        <v>1101</v>
      </c>
      <c r="B96" s="502" t="s">
        <v>1547</v>
      </c>
      <c r="C96" s="503">
        <v>0</v>
      </c>
      <c r="D96" s="503">
        <v>0</v>
      </c>
      <c r="E96" s="503">
        <v>0</v>
      </c>
    </row>
    <row r="97" spans="1:5" s="499" customFormat="1" ht="25.5" x14ac:dyDescent="0.2">
      <c r="A97" s="501" t="s">
        <v>1103</v>
      </c>
      <c r="B97" s="502" t="s">
        <v>1548</v>
      </c>
      <c r="C97" s="503">
        <v>0</v>
      </c>
      <c r="D97" s="503">
        <v>0</v>
      </c>
      <c r="E97" s="503">
        <v>0</v>
      </c>
    </row>
    <row r="98" spans="1:5" s="499" customFormat="1" x14ac:dyDescent="0.2">
      <c r="A98" s="501" t="s">
        <v>1105</v>
      </c>
      <c r="B98" s="502" t="s">
        <v>1549</v>
      </c>
      <c r="C98" s="503">
        <v>0</v>
      </c>
      <c r="D98" s="503">
        <v>0</v>
      </c>
      <c r="E98" s="503">
        <v>0</v>
      </c>
    </row>
    <row r="99" spans="1:5" s="499" customFormat="1" ht="25.5" x14ac:dyDescent="0.2">
      <c r="A99" s="501" t="s">
        <v>1107</v>
      </c>
      <c r="B99" s="502" t="s">
        <v>1550</v>
      </c>
      <c r="C99" s="503">
        <v>0</v>
      </c>
      <c r="D99" s="503">
        <v>0</v>
      </c>
      <c r="E99" s="503">
        <v>0</v>
      </c>
    </row>
    <row r="100" spans="1:5" s="499" customFormat="1" x14ac:dyDescent="0.2">
      <c r="A100" s="501" t="s">
        <v>1109</v>
      </c>
      <c r="B100" s="502" t="s">
        <v>1551</v>
      </c>
      <c r="C100" s="503">
        <v>0</v>
      </c>
      <c r="D100" s="503">
        <v>0</v>
      </c>
      <c r="E100" s="503">
        <v>0</v>
      </c>
    </row>
    <row r="101" spans="1:5" s="499" customFormat="1" x14ac:dyDescent="0.2">
      <c r="A101" s="501" t="s">
        <v>1111</v>
      </c>
      <c r="B101" s="502" t="s">
        <v>1552</v>
      </c>
      <c r="C101" s="503">
        <v>0</v>
      </c>
      <c r="D101" s="503">
        <v>0</v>
      </c>
      <c r="E101" s="503">
        <v>0</v>
      </c>
    </row>
    <row r="102" spans="1:5" s="499" customFormat="1" ht="25.5" x14ac:dyDescent="0.2">
      <c r="A102" s="501" t="s">
        <v>1113</v>
      </c>
      <c r="B102" s="502" t="s">
        <v>1553</v>
      </c>
      <c r="C102" s="503">
        <v>0</v>
      </c>
      <c r="D102" s="503">
        <v>0</v>
      </c>
      <c r="E102" s="503">
        <v>0</v>
      </c>
    </row>
    <row r="103" spans="1:5" s="499" customFormat="1" ht="25.5" x14ac:dyDescent="0.2">
      <c r="A103" s="501" t="s">
        <v>1115</v>
      </c>
      <c r="B103" s="502" t="s">
        <v>1554</v>
      </c>
      <c r="C103" s="503">
        <v>0</v>
      </c>
      <c r="D103" s="503">
        <v>0</v>
      </c>
      <c r="E103" s="503">
        <v>0</v>
      </c>
    </row>
    <row r="104" spans="1:5" s="499" customFormat="1" ht="25.5" x14ac:dyDescent="0.2">
      <c r="A104" s="501" t="s">
        <v>1117</v>
      </c>
      <c r="B104" s="502" t="s">
        <v>1555</v>
      </c>
      <c r="C104" s="503">
        <v>0</v>
      </c>
      <c r="D104" s="503">
        <v>0</v>
      </c>
      <c r="E104" s="503">
        <v>0</v>
      </c>
    </row>
    <row r="105" spans="1:5" s="499" customFormat="1" ht="25.5" x14ac:dyDescent="0.2">
      <c r="A105" s="501" t="s">
        <v>1119</v>
      </c>
      <c r="B105" s="502" t="s">
        <v>1556</v>
      </c>
      <c r="C105" s="503">
        <v>0</v>
      </c>
      <c r="D105" s="503">
        <v>0</v>
      </c>
      <c r="E105" s="503">
        <v>0</v>
      </c>
    </row>
    <row r="106" spans="1:5" s="499" customFormat="1" ht="25.5" x14ac:dyDescent="0.2">
      <c r="A106" s="501" t="s">
        <v>1121</v>
      </c>
      <c r="B106" s="502" t="s">
        <v>1557</v>
      </c>
      <c r="C106" s="503">
        <v>0</v>
      </c>
      <c r="D106" s="503">
        <v>0</v>
      </c>
      <c r="E106" s="503">
        <v>0</v>
      </c>
    </row>
    <row r="107" spans="1:5" s="499" customFormat="1" ht="25.5" x14ac:dyDescent="0.2">
      <c r="A107" s="501" t="s">
        <v>1123</v>
      </c>
      <c r="B107" s="502" t="s">
        <v>1558</v>
      </c>
      <c r="C107" s="503">
        <v>0</v>
      </c>
      <c r="D107" s="503">
        <v>0</v>
      </c>
      <c r="E107" s="503">
        <v>0</v>
      </c>
    </row>
    <row r="108" spans="1:5" s="499" customFormat="1" ht="25.5" x14ac:dyDescent="0.2">
      <c r="A108" s="501" t="s">
        <v>1125</v>
      </c>
      <c r="B108" s="502" t="s">
        <v>1559</v>
      </c>
      <c r="C108" s="503">
        <v>0</v>
      </c>
      <c r="D108" s="503">
        <v>0</v>
      </c>
      <c r="E108" s="503">
        <v>0</v>
      </c>
    </row>
    <row r="109" spans="1:5" s="499" customFormat="1" ht="25.5" x14ac:dyDescent="0.2">
      <c r="A109" s="501" t="s">
        <v>1127</v>
      </c>
      <c r="B109" s="502" t="s">
        <v>1560</v>
      </c>
      <c r="C109" s="503">
        <v>0</v>
      </c>
      <c r="D109" s="503">
        <v>0</v>
      </c>
      <c r="E109" s="503">
        <v>0</v>
      </c>
    </row>
    <row r="110" spans="1:5" s="499" customFormat="1" x14ac:dyDescent="0.2">
      <c r="A110" s="501" t="s">
        <v>1129</v>
      </c>
      <c r="B110" s="502" t="s">
        <v>1561</v>
      </c>
      <c r="C110" s="503">
        <v>0</v>
      </c>
      <c r="D110" s="503">
        <v>0</v>
      </c>
      <c r="E110" s="503">
        <v>0</v>
      </c>
    </row>
    <row r="111" spans="1:5" s="499" customFormat="1" x14ac:dyDescent="0.2">
      <c r="A111" s="501" t="s">
        <v>1131</v>
      </c>
      <c r="B111" s="502" t="s">
        <v>1562</v>
      </c>
      <c r="C111" s="503">
        <v>0</v>
      </c>
      <c r="D111" s="503">
        <v>0</v>
      </c>
      <c r="E111" s="503">
        <v>0</v>
      </c>
    </row>
    <row r="112" spans="1:5" s="499" customFormat="1" x14ac:dyDescent="0.2">
      <c r="A112" s="501" t="s">
        <v>1133</v>
      </c>
      <c r="B112" s="502" t="s">
        <v>1563</v>
      </c>
      <c r="C112" s="503">
        <v>0</v>
      </c>
      <c r="D112" s="503">
        <v>0</v>
      </c>
      <c r="E112" s="503">
        <v>0</v>
      </c>
    </row>
    <row r="113" spans="1:5" s="499" customFormat="1" ht="25.5" x14ac:dyDescent="0.2">
      <c r="A113" s="501" t="s">
        <v>1135</v>
      </c>
      <c r="B113" s="502" t="s">
        <v>1564</v>
      </c>
      <c r="C113" s="503">
        <v>0</v>
      </c>
      <c r="D113" s="503">
        <v>0</v>
      </c>
      <c r="E113" s="503">
        <v>0</v>
      </c>
    </row>
    <row r="114" spans="1:5" s="499" customFormat="1" x14ac:dyDescent="0.2">
      <c r="A114" s="501" t="s">
        <v>1137</v>
      </c>
      <c r="B114" s="502" t="s">
        <v>1565</v>
      </c>
      <c r="C114" s="503">
        <v>195850918</v>
      </c>
      <c r="D114" s="503">
        <v>0</v>
      </c>
      <c r="E114" s="503">
        <v>195850918</v>
      </c>
    </row>
    <row r="115" spans="1:5" s="499" customFormat="1" x14ac:dyDescent="0.2">
      <c r="A115" s="501" t="s">
        <v>1139</v>
      </c>
      <c r="B115" s="502" t="s">
        <v>1566</v>
      </c>
      <c r="C115" s="503">
        <v>127409828</v>
      </c>
      <c r="D115" s="503">
        <v>0</v>
      </c>
      <c r="E115" s="503">
        <v>127409828</v>
      </c>
    </row>
    <row r="116" spans="1:5" s="499" customFormat="1" ht="25.5" x14ac:dyDescent="0.2">
      <c r="A116" s="501" t="s">
        <v>1141</v>
      </c>
      <c r="B116" s="502" t="s">
        <v>1567</v>
      </c>
      <c r="C116" s="503">
        <v>0</v>
      </c>
      <c r="D116" s="503">
        <v>0</v>
      </c>
      <c r="E116" s="503">
        <v>0</v>
      </c>
    </row>
    <row r="117" spans="1:5" s="499" customFormat="1" ht="25.5" x14ac:dyDescent="0.2">
      <c r="A117" s="501" t="s">
        <v>1143</v>
      </c>
      <c r="B117" s="502" t="s">
        <v>1568</v>
      </c>
      <c r="C117" s="503">
        <v>68441090</v>
      </c>
      <c r="D117" s="503">
        <v>0</v>
      </c>
      <c r="E117" s="503">
        <v>68441090</v>
      </c>
    </row>
    <row r="118" spans="1:5" s="499" customFormat="1" x14ac:dyDescent="0.2">
      <c r="A118" s="501" t="s">
        <v>1145</v>
      </c>
      <c r="B118" s="502" t="s">
        <v>1569</v>
      </c>
      <c r="C118" s="503">
        <v>0</v>
      </c>
      <c r="D118" s="503">
        <v>0</v>
      </c>
      <c r="E118" s="503">
        <v>0</v>
      </c>
    </row>
    <row r="119" spans="1:5" s="499" customFormat="1" x14ac:dyDescent="0.2">
      <c r="A119" s="501" t="s">
        <v>1147</v>
      </c>
      <c r="B119" s="502" t="s">
        <v>1570</v>
      </c>
      <c r="C119" s="503">
        <v>0</v>
      </c>
      <c r="D119" s="503">
        <v>0</v>
      </c>
      <c r="E119" s="503">
        <v>0</v>
      </c>
    </row>
    <row r="120" spans="1:5" s="499" customFormat="1" x14ac:dyDescent="0.2">
      <c r="A120" s="501" t="s">
        <v>1149</v>
      </c>
      <c r="B120" s="502" t="s">
        <v>1571</v>
      </c>
      <c r="C120" s="503">
        <v>0</v>
      </c>
      <c r="D120" s="503">
        <v>0</v>
      </c>
      <c r="E120" s="503">
        <v>0</v>
      </c>
    </row>
    <row r="121" spans="1:5" s="499" customFormat="1" x14ac:dyDescent="0.2">
      <c r="A121" s="501" t="s">
        <v>1151</v>
      </c>
      <c r="B121" s="502" t="s">
        <v>1572</v>
      </c>
      <c r="C121" s="503">
        <v>0</v>
      </c>
      <c r="D121" s="503">
        <v>0</v>
      </c>
      <c r="E121" s="503">
        <v>0</v>
      </c>
    </row>
    <row r="122" spans="1:5" s="499" customFormat="1" ht="25.5" x14ac:dyDescent="0.2">
      <c r="A122" s="501" t="s">
        <v>1153</v>
      </c>
      <c r="B122" s="502" t="s">
        <v>1573</v>
      </c>
      <c r="C122" s="503">
        <v>514097294</v>
      </c>
      <c r="D122" s="503">
        <v>0</v>
      </c>
      <c r="E122" s="503">
        <v>514097294</v>
      </c>
    </row>
    <row r="123" spans="1:5" s="499" customFormat="1" x14ac:dyDescent="0.2">
      <c r="A123" s="501" t="s">
        <v>1155</v>
      </c>
      <c r="B123" s="502" t="s">
        <v>1574</v>
      </c>
      <c r="C123" s="503">
        <v>0</v>
      </c>
      <c r="D123" s="503">
        <v>0</v>
      </c>
      <c r="E123" s="503">
        <v>0</v>
      </c>
    </row>
    <row r="124" spans="1:5" s="499" customFormat="1" ht="25.5" x14ac:dyDescent="0.2">
      <c r="A124" s="501" t="s">
        <v>1157</v>
      </c>
      <c r="B124" s="502" t="s">
        <v>1575</v>
      </c>
      <c r="C124" s="503">
        <v>0</v>
      </c>
      <c r="D124" s="503">
        <v>0</v>
      </c>
      <c r="E124" s="503">
        <v>0</v>
      </c>
    </row>
    <row r="125" spans="1:5" s="499" customFormat="1" ht="25.5" x14ac:dyDescent="0.2">
      <c r="A125" s="501" t="s">
        <v>1159</v>
      </c>
      <c r="B125" s="502" t="s">
        <v>1576</v>
      </c>
      <c r="C125" s="503">
        <v>0</v>
      </c>
      <c r="D125" s="503">
        <v>0</v>
      </c>
      <c r="E125" s="503">
        <v>0</v>
      </c>
    </row>
    <row r="126" spans="1:5" s="499" customFormat="1" ht="25.5" x14ac:dyDescent="0.2">
      <c r="A126" s="501" t="s">
        <v>1161</v>
      </c>
      <c r="B126" s="502" t="s">
        <v>1577</v>
      </c>
      <c r="C126" s="503">
        <v>0</v>
      </c>
      <c r="D126" s="503">
        <v>0</v>
      </c>
      <c r="E126" s="503">
        <v>0</v>
      </c>
    </row>
    <row r="127" spans="1:5" s="499" customFormat="1" ht="25.5" x14ac:dyDescent="0.2">
      <c r="A127" s="501" t="s">
        <v>1163</v>
      </c>
      <c r="B127" s="502" t="s">
        <v>1578</v>
      </c>
      <c r="C127" s="503">
        <v>0</v>
      </c>
      <c r="D127" s="503">
        <v>0</v>
      </c>
      <c r="E127" s="503">
        <v>0</v>
      </c>
    </row>
    <row r="128" spans="1:5" s="499" customFormat="1" ht="25.5" x14ac:dyDescent="0.2">
      <c r="A128" s="501" t="s">
        <v>1165</v>
      </c>
      <c r="B128" s="502" t="s">
        <v>1579</v>
      </c>
      <c r="C128" s="503">
        <v>0</v>
      </c>
      <c r="D128" s="503">
        <v>0</v>
      </c>
      <c r="E128" s="503">
        <v>0</v>
      </c>
    </row>
    <row r="129" spans="1:5" s="499" customFormat="1" ht="38.25" x14ac:dyDescent="0.2">
      <c r="A129" s="501" t="s">
        <v>1167</v>
      </c>
      <c r="B129" s="502" t="s">
        <v>1580</v>
      </c>
      <c r="C129" s="503">
        <v>514097294</v>
      </c>
      <c r="D129" s="503">
        <v>0</v>
      </c>
      <c r="E129" s="503">
        <v>514097294</v>
      </c>
    </row>
    <row r="130" spans="1:5" s="499" customFormat="1" ht="25.5" x14ac:dyDescent="0.2">
      <c r="A130" s="501" t="s">
        <v>1169</v>
      </c>
      <c r="B130" s="502" t="s">
        <v>1581</v>
      </c>
      <c r="C130" s="503">
        <v>0</v>
      </c>
      <c r="D130" s="503">
        <v>0</v>
      </c>
      <c r="E130" s="503">
        <v>0</v>
      </c>
    </row>
    <row r="131" spans="1:5" s="499" customFormat="1" x14ac:dyDescent="0.2">
      <c r="A131" s="501" t="s">
        <v>1171</v>
      </c>
      <c r="B131" s="502" t="s">
        <v>1582</v>
      </c>
      <c r="C131" s="503">
        <v>0</v>
      </c>
      <c r="D131" s="503">
        <v>0</v>
      </c>
      <c r="E131" s="503">
        <v>0</v>
      </c>
    </row>
    <row r="132" spans="1:5" s="499" customFormat="1" x14ac:dyDescent="0.2">
      <c r="A132" s="501" t="s">
        <v>1173</v>
      </c>
      <c r="B132" s="502" t="s">
        <v>1583</v>
      </c>
      <c r="C132" s="503">
        <v>0</v>
      </c>
      <c r="D132" s="503">
        <v>0</v>
      </c>
      <c r="E132" s="503">
        <v>0</v>
      </c>
    </row>
    <row r="133" spans="1:5" s="499" customFormat="1" ht="38.25" x14ac:dyDescent="0.2">
      <c r="A133" s="501" t="s">
        <v>1175</v>
      </c>
      <c r="B133" s="502" t="s">
        <v>1584</v>
      </c>
      <c r="C133" s="503">
        <v>0</v>
      </c>
      <c r="D133" s="503">
        <v>0</v>
      </c>
      <c r="E133" s="503">
        <v>0</v>
      </c>
    </row>
    <row r="134" spans="1:5" s="499" customFormat="1" ht="38.25" x14ac:dyDescent="0.2">
      <c r="A134" s="501" t="s">
        <v>1177</v>
      </c>
      <c r="B134" s="502" t="s">
        <v>1585</v>
      </c>
      <c r="C134" s="503">
        <v>0</v>
      </c>
      <c r="D134" s="503">
        <v>0</v>
      </c>
      <c r="E134" s="503">
        <v>0</v>
      </c>
    </row>
    <row r="135" spans="1:5" s="499" customFormat="1" ht="38.25" x14ac:dyDescent="0.2">
      <c r="A135" s="501" t="s">
        <v>1179</v>
      </c>
      <c r="B135" s="502" t="s">
        <v>1586</v>
      </c>
      <c r="C135" s="503">
        <v>0</v>
      </c>
      <c r="D135" s="503">
        <v>0</v>
      </c>
      <c r="E135" s="503">
        <v>0</v>
      </c>
    </row>
    <row r="136" spans="1:5" s="499" customFormat="1" ht="38.25" x14ac:dyDescent="0.2">
      <c r="A136" s="501" t="s">
        <v>1181</v>
      </c>
      <c r="B136" s="502" t="s">
        <v>1587</v>
      </c>
      <c r="C136" s="503">
        <v>0</v>
      </c>
      <c r="D136" s="503">
        <v>0</v>
      </c>
      <c r="E136" s="503">
        <v>0</v>
      </c>
    </row>
    <row r="137" spans="1:5" s="499" customFormat="1" ht="38.25" x14ac:dyDescent="0.2">
      <c r="A137" s="501" t="s">
        <v>1183</v>
      </c>
      <c r="B137" s="502" t="s">
        <v>1588</v>
      </c>
      <c r="C137" s="503">
        <v>0</v>
      </c>
      <c r="D137" s="503">
        <v>0</v>
      </c>
      <c r="E137" s="503">
        <v>0</v>
      </c>
    </row>
    <row r="138" spans="1:5" s="499" customFormat="1" x14ac:dyDescent="0.2">
      <c r="A138" s="501" t="s">
        <v>1185</v>
      </c>
      <c r="B138" s="502" t="s">
        <v>1589</v>
      </c>
      <c r="C138" s="503">
        <v>0</v>
      </c>
      <c r="D138" s="503">
        <v>0</v>
      </c>
      <c r="E138" s="503">
        <v>0</v>
      </c>
    </row>
    <row r="139" spans="1:5" s="499" customFormat="1" ht="25.5" x14ac:dyDescent="0.2">
      <c r="A139" s="501" t="s">
        <v>1187</v>
      </c>
      <c r="B139" s="502" t="s">
        <v>1590</v>
      </c>
      <c r="C139" s="503">
        <v>0</v>
      </c>
      <c r="D139" s="503">
        <v>0</v>
      </c>
      <c r="E139" s="503">
        <v>0</v>
      </c>
    </row>
    <row r="140" spans="1:5" s="499" customFormat="1" x14ac:dyDescent="0.2">
      <c r="A140" s="501" t="s">
        <v>1189</v>
      </c>
      <c r="B140" s="502" t="s">
        <v>1591</v>
      </c>
      <c r="C140" s="503">
        <v>0</v>
      </c>
      <c r="D140" s="503">
        <v>0</v>
      </c>
      <c r="E140" s="503">
        <v>0</v>
      </c>
    </row>
    <row r="141" spans="1:5" s="499" customFormat="1" x14ac:dyDescent="0.2">
      <c r="A141" s="501" t="s">
        <v>1191</v>
      </c>
      <c r="B141" s="502" t="s">
        <v>1592</v>
      </c>
      <c r="C141" s="503">
        <v>0</v>
      </c>
      <c r="D141" s="503">
        <v>0</v>
      </c>
      <c r="E141" s="503">
        <v>0</v>
      </c>
    </row>
    <row r="142" spans="1:5" s="499" customFormat="1" x14ac:dyDescent="0.2">
      <c r="A142" s="501" t="s">
        <v>1193</v>
      </c>
      <c r="B142" s="502" t="s">
        <v>1593</v>
      </c>
      <c r="C142" s="503">
        <v>0</v>
      </c>
      <c r="D142" s="503">
        <v>0</v>
      </c>
      <c r="E142" s="503">
        <v>0</v>
      </c>
    </row>
    <row r="143" spans="1:5" s="499" customFormat="1" x14ac:dyDescent="0.2">
      <c r="A143" s="501" t="s">
        <v>1195</v>
      </c>
      <c r="B143" s="502" t="s">
        <v>1594</v>
      </c>
      <c r="C143" s="503">
        <v>0</v>
      </c>
      <c r="D143" s="503">
        <v>0</v>
      </c>
      <c r="E143" s="503">
        <v>0</v>
      </c>
    </row>
    <row r="144" spans="1:5" s="499" customFormat="1" ht="63.75" x14ac:dyDescent="0.2">
      <c r="A144" s="501" t="s">
        <v>1197</v>
      </c>
      <c r="B144" s="502" t="s">
        <v>1595</v>
      </c>
      <c r="C144" s="503">
        <v>0</v>
      </c>
      <c r="D144" s="503">
        <v>0</v>
      </c>
      <c r="E144" s="503">
        <v>0</v>
      </c>
    </row>
    <row r="145" spans="1:5" s="499" customFormat="1" x14ac:dyDescent="0.2">
      <c r="A145" s="501" t="s">
        <v>1199</v>
      </c>
      <c r="B145" s="502" t="s">
        <v>1596</v>
      </c>
      <c r="C145" s="503">
        <v>0</v>
      </c>
      <c r="D145" s="503">
        <v>0</v>
      </c>
      <c r="E145" s="503">
        <v>0</v>
      </c>
    </row>
    <row r="146" spans="1:5" s="499" customFormat="1" x14ac:dyDescent="0.2">
      <c r="A146" s="501" t="s">
        <v>1201</v>
      </c>
      <c r="B146" s="502" t="s">
        <v>1597</v>
      </c>
      <c r="C146" s="503">
        <v>0</v>
      </c>
      <c r="D146" s="503">
        <v>0</v>
      </c>
      <c r="E146" s="503">
        <v>0</v>
      </c>
    </row>
    <row r="147" spans="1:5" s="499" customFormat="1" x14ac:dyDescent="0.2">
      <c r="A147" s="501" t="s">
        <v>1203</v>
      </c>
      <c r="B147" s="502" t="s">
        <v>1598</v>
      </c>
      <c r="C147" s="503">
        <v>0</v>
      </c>
      <c r="D147" s="503">
        <v>0</v>
      </c>
      <c r="E147" s="503">
        <v>0</v>
      </c>
    </row>
    <row r="148" spans="1:5" s="499" customFormat="1" x14ac:dyDescent="0.2">
      <c r="A148" s="501" t="s">
        <v>1205</v>
      </c>
      <c r="B148" s="502" t="s">
        <v>1599</v>
      </c>
      <c r="C148" s="503">
        <v>0</v>
      </c>
      <c r="D148" s="503">
        <v>0</v>
      </c>
      <c r="E148" s="503">
        <v>0</v>
      </c>
    </row>
    <row r="149" spans="1:5" s="499" customFormat="1" ht="25.5" x14ac:dyDescent="0.2">
      <c r="A149" s="501" t="s">
        <v>1207</v>
      </c>
      <c r="B149" s="502" t="s">
        <v>1600</v>
      </c>
      <c r="C149" s="503">
        <v>0</v>
      </c>
      <c r="D149" s="503">
        <v>0</v>
      </c>
      <c r="E149" s="503">
        <v>0</v>
      </c>
    </row>
    <row r="150" spans="1:5" s="499" customFormat="1" x14ac:dyDescent="0.2">
      <c r="A150" s="501" t="s">
        <v>1209</v>
      </c>
      <c r="B150" s="502" t="s">
        <v>1601</v>
      </c>
      <c r="C150" s="503">
        <v>56732707</v>
      </c>
      <c r="D150" s="503">
        <v>0</v>
      </c>
      <c r="E150" s="503">
        <v>56732707</v>
      </c>
    </row>
    <row r="151" spans="1:5" s="499" customFormat="1" ht="25.5" x14ac:dyDescent="0.2">
      <c r="A151" s="501" t="s">
        <v>1211</v>
      </c>
      <c r="B151" s="502" t="s">
        <v>1602</v>
      </c>
      <c r="C151" s="503">
        <v>0</v>
      </c>
      <c r="D151" s="503">
        <v>0</v>
      </c>
      <c r="E151" s="503">
        <v>0</v>
      </c>
    </row>
    <row r="152" spans="1:5" s="499" customFormat="1" ht="25.5" x14ac:dyDescent="0.2">
      <c r="A152" s="501" t="s">
        <v>1213</v>
      </c>
      <c r="B152" s="502" t="s">
        <v>1603</v>
      </c>
      <c r="C152" s="503">
        <v>56732707</v>
      </c>
      <c r="D152" s="503">
        <v>0</v>
      </c>
      <c r="E152" s="503">
        <v>56732707</v>
      </c>
    </row>
    <row r="153" spans="1:5" s="499" customFormat="1" x14ac:dyDescent="0.2">
      <c r="A153" s="501" t="s">
        <v>1215</v>
      </c>
      <c r="B153" s="502" t="s">
        <v>1604</v>
      </c>
      <c r="C153" s="503">
        <v>0</v>
      </c>
      <c r="D153" s="503">
        <v>0</v>
      </c>
      <c r="E153" s="503">
        <v>0</v>
      </c>
    </row>
    <row r="154" spans="1:5" s="499" customFormat="1" x14ac:dyDescent="0.2">
      <c r="A154" s="501" t="s">
        <v>1217</v>
      </c>
      <c r="B154" s="502" t="s">
        <v>1605</v>
      </c>
      <c r="C154" s="503">
        <v>0</v>
      </c>
      <c r="D154" s="503">
        <v>0</v>
      </c>
      <c r="E154" s="503">
        <v>0</v>
      </c>
    </row>
    <row r="155" spans="1:5" s="499" customFormat="1" ht="25.5" x14ac:dyDescent="0.2">
      <c r="A155" s="501" t="s">
        <v>1219</v>
      </c>
      <c r="B155" s="502" t="s">
        <v>1606</v>
      </c>
      <c r="C155" s="503">
        <v>14086100</v>
      </c>
      <c r="D155" s="503">
        <v>0</v>
      </c>
      <c r="E155" s="503">
        <v>14086100</v>
      </c>
    </row>
    <row r="156" spans="1:5" s="499" customFormat="1" x14ac:dyDescent="0.2">
      <c r="A156" s="501" t="s">
        <v>1221</v>
      </c>
      <c r="B156" s="502" t="s">
        <v>1607</v>
      </c>
      <c r="C156" s="503">
        <v>0</v>
      </c>
      <c r="D156" s="503">
        <v>0</v>
      </c>
      <c r="E156" s="503">
        <v>0</v>
      </c>
    </row>
    <row r="157" spans="1:5" s="499" customFormat="1" x14ac:dyDescent="0.2">
      <c r="A157" s="501" t="s">
        <v>1223</v>
      </c>
      <c r="B157" s="502" t="s">
        <v>1608</v>
      </c>
      <c r="C157" s="503">
        <v>0</v>
      </c>
      <c r="D157" s="503">
        <v>0</v>
      </c>
      <c r="E157" s="503">
        <v>0</v>
      </c>
    </row>
    <row r="158" spans="1:5" s="499" customFormat="1" ht="38.25" x14ac:dyDescent="0.2">
      <c r="A158" s="501" t="s">
        <v>1225</v>
      </c>
      <c r="B158" s="502" t="s">
        <v>1609</v>
      </c>
      <c r="C158" s="503">
        <v>0</v>
      </c>
      <c r="D158" s="503">
        <v>0</v>
      </c>
      <c r="E158" s="503">
        <v>0</v>
      </c>
    </row>
    <row r="159" spans="1:5" s="499" customFormat="1" x14ac:dyDescent="0.2">
      <c r="A159" s="501" t="s">
        <v>1227</v>
      </c>
      <c r="B159" s="502" t="s">
        <v>1610</v>
      </c>
      <c r="C159" s="503">
        <v>0</v>
      </c>
      <c r="D159" s="503">
        <v>0</v>
      </c>
      <c r="E159" s="503">
        <v>0</v>
      </c>
    </row>
    <row r="160" spans="1:5" s="499" customFormat="1" x14ac:dyDescent="0.2">
      <c r="A160" s="501" t="s">
        <v>1229</v>
      </c>
      <c r="B160" s="502" t="s">
        <v>1611</v>
      </c>
      <c r="C160" s="503">
        <v>0</v>
      </c>
      <c r="D160" s="503">
        <v>0</v>
      </c>
      <c r="E160" s="503">
        <v>0</v>
      </c>
    </row>
    <row r="161" spans="1:5" s="499" customFormat="1" x14ac:dyDescent="0.2">
      <c r="A161" s="501" t="s">
        <v>1231</v>
      </c>
      <c r="B161" s="502" t="s">
        <v>1612</v>
      </c>
      <c r="C161" s="503">
        <v>0</v>
      </c>
      <c r="D161" s="503">
        <v>0</v>
      </c>
      <c r="E161" s="503">
        <v>0</v>
      </c>
    </row>
    <row r="162" spans="1:5" s="499" customFormat="1" x14ac:dyDescent="0.2">
      <c r="A162" s="501" t="s">
        <v>1233</v>
      </c>
      <c r="B162" s="502" t="s">
        <v>1613</v>
      </c>
      <c r="C162" s="503">
        <v>0</v>
      </c>
      <c r="D162" s="503">
        <v>0</v>
      </c>
      <c r="E162" s="503">
        <v>0</v>
      </c>
    </row>
    <row r="163" spans="1:5" s="499" customFormat="1" ht="25.5" x14ac:dyDescent="0.2">
      <c r="A163" s="501" t="s">
        <v>1235</v>
      </c>
      <c r="B163" s="502" t="s">
        <v>1614</v>
      </c>
      <c r="C163" s="503">
        <v>14086100</v>
      </c>
      <c r="D163" s="503">
        <v>0</v>
      </c>
      <c r="E163" s="503">
        <v>14086100</v>
      </c>
    </row>
    <row r="164" spans="1:5" s="499" customFormat="1" x14ac:dyDescent="0.2">
      <c r="A164" s="501" t="s">
        <v>1237</v>
      </c>
      <c r="B164" s="502" t="s">
        <v>1615</v>
      </c>
      <c r="C164" s="503">
        <v>0</v>
      </c>
      <c r="D164" s="503">
        <v>0</v>
      </c>
      <c r="E164" s="503">
        <v>0</v>
      </c>
    </row>
    <row r="165" spans="1:5" s="499" customFormat="1" x14ac:dyDescent="0.2">
      <c r="A165" s="501" t="s">
        <v>1239</v>
      </c>
      <c r="B165" s="502" t="s">
        <v>1616</v>
      </c>
      <c r="C165" s="503">
        <v>0</v>
      </c>
      <c r="D165" s="503">
        <v>0</v>
      </c>
      <c r="E165" s="503">
        <v>0</v>
      </c>
    </row>
    <row r="166" spans="1:5" s="499" customFormat="1" x14ac:dyDescent="0.2">
      <c r="A166" s="501" t="s">
        <v>1241</v>
      </c>
      <c r="B166" s="502" t="s">
        <v>1617</v>
      </c>
      <c r="C166" s="503">
        <v>0</v>
      </c>
      <c r="D166" s="503">
        <v>0</v>
      </c>
      <c r="E166" s="503">
        <v>0</v>
      </c>
    </row>
    <row r="167" spans="1:5" s="499" customFormat="1" x14ac:dyDescent="0.2">
      <c r="A167" s="501" t="s">
        <v>1243</v>
      </c>
      <c r="B167" s="502" t="s">
        <v>1618</v>
      </c>
      <c r="C167" s="503">
        <v>0</v>
      </c>
      <c r="D167" s="503">
        <v>0</v>
      </c>
      <c r="E167" s="503">
        <v>0</v>
      </c>
    </row>
    <row r="168" spans="1:5" s="499" customFormat="1" x14ac:dyDescent="0.2">
      <c r="A168" s="501" t="s">
        <v>1245</v>
      </c>
      <c r="B168" s="502" t="s">
        <v>1619</v>
      </c>
      <c r="C168" s="503">
        <v>0</v>
      </c>
      <c r="D168" s="503">
        <v>0</v>
      </c>
      <c r="E168" s="503">
        <v>0</v>
      </c>
    </row>
    <row r="169" spans="1:5" s="499" customFormat="1" ht="25.5" x14ac:dyDescent="0.2">
      <c r="A169" s="501" t="s">
        <v>1247</v>
      </c>
      <c r="B169" s="502" t="s">
        <v>1620</v>
      </c>
      <c r="C169" s="503">
        <v>0</v>
      </c>
      <c r="D169" s="503">
        <v>0</v>
      </c>
      <c r="E169" s="503">
        <v>0</v>
      </c>
    </row>
    <row r="170" spans="1:5" s="499" customFormat="1" x14ac:dyDescent="0.2">
      <c r="A170" s="501" t="s">
        <v>1249</v>
      </c>
      <c r="B170" s="502" t="s">
        <v>1621</v>
      </c>
      <c r="C170" s="503">
        <v>0</v>
      </c>
      <c r="D170" s="503">
        <v>0</v>
      </c>
      <c r="E170" s="503">
        <v>0</v>
      </c>
    </row>
    <row r="171" spans="1:5" s="499" customFormat="1" ht="63.75" x14ac:dyDescent="0.2">
      <c r="A171" s="501" t="s">
        <v>1251</v>
      </c>
      <c r="B171" s="502" t="s">
        <v>1622</v>
      </c>
      <c r="C171" s="503">
        <v>0</v>
      </c>
      <c r="D171" s="503">
        <v>0</v>
      </c>
      <c r="E171" s="503">
        <v>0</v>
      </c>
    </row>
    <row r="172" spans="1:5" s="499" customFormat="1" ht="25.5" x14ac:dyDescent="0.2">
      <c r="A172" s="501" t="s">
        <v>1253</v>
      </c>
      <c r="B172" s="502" t="s">
        <v>1623</v>
      </c>
      <c r="C172" s="503">
        <v>0</v>
      </c>
      <c r="D172" s="503">
        <v>0</v>
      </c>
      <c r="E172" s="503">
        <v>0</v>
      </c>
    </row>
    <row r="173" spans="1:5" s="499" customFormat="1" ht="25.5" x14ac:dyDescent="0.2">
      <c r="A173" s="501" t="s">
        <v>1255</v>
      </c>
      <c r="B173" s="502" t="s">
        <v>1624</v>
      </c>
      <c r="C173" s="503">
        <v>584916101</v>
      </c>
      <c r="D173" s="503">
        <v>0</v>
      </c>
      <c r="E173" s="503">
        <v>584916101</v>
      </c>
    </row>
    <row r="174" spans="1:5" s="499" customFormat="1" ht="25.5" x14ac:dyDescent="0.2">
      <c r="A174" s="501" t="s">
        <v>1257</v>
      </c>
      <c r="B174" s="502" t="s">
        <v>1625</v>
      </c>
      <c r="C174" s="503">
        <v>17558638</v>
      </c>
      <c r="D174" s="503">
        <v>0</v>
      </c>
      <c r="E174" s="503">
        <v>17558638</v>
      </c>
    </row>
    <row r="175" spans="1:5" s="499" customFormat="1" x14ac:dyDescent="0.2">
      <c r="A175" s="501" t="s">
        <v>1259</v>
      </c>
      <c r="B175" s="502" t="s">
        <v>1626</v>
      </c>
      <c r="C175" s="503">
        <v>0</v>
      </c>
      <c r="D175" s="503">
        <v>0</v>
      </c>
      <c r="E175" s="503">
        <v>0</v>
      </c>
    </row>
    <row r="176" spans="1:5" s="499" customFormat="1" x14ac:dyDescent="0.2">
      <c r="A176" s="501" t="s">
        <v>1261</v>
      </c>
      <c r="B176" s="502" t="s">
        <v>1627</v>
      </c>
      <c r="C176" s="503">
        <v>0</v>
      </c>
      <c r="D176" s="503">
        <v>0</v>
      </c>
      <c r="E176" s="503">
        <v>0</v>
      </c>
    </row>
    <row r="177" spans="1:5" s="499" customFormat="1" x14ac:dyDescent="0.2">
      <c r="A177" s="501" t="s">
        <v>1263</v>
      </c>
      <c r="B177" s="502" t="s">
        <v>1628</v>
      </c>
      <c r="C177" s="503">
        <v>332602</v>
      </c>
      <c r="D177" s="503">
        <v>0</v>
      </c>
      <c r="E177" s="503">
        <v>332602</v>
      </c>
    </row>
    <row r="178" spans="1:5" s="499" customFormat="1" x14ac:dyDescent="0.2">
      <c r="A178" s="501" t="s">
        <v>1265</v>
      </c>
      <c r="B178" s="502" t="s">
        <v>1629</v>
      </c>
      <c r="C178" s="503">
        <v>0</v>
      </c>
      <c r="D178" s="503">
        <v>0</v>
      </c>
      <c r="E178" s="503">
        <v>0</v>
      </c>
    </row>
    <row r="179" spans="1:5" s="499" customFormat="1" x14ac:dyDescent="0.2">
      <c r="A179" s="501" t="s">
        <v>1267</v>
      </c>
      <c r="B179" s="502" t="s">
        <v>1630</v>
      </c>
      <c r="C179" s="503">
        <v>0</v>
      </c>
      <c r="D179" s="503">
        <v>0</v>
      </c>
      <c r="E179" s="503">
        <v>0</v>
      </c>
    </row>
    <row r="180" spans="1:5" s="499" customFormat="1" ht="51" x14ac:dyDescent="0.2">
      <c r="A180" s="501" t="s">
        <v>1269</v>
      </c>
      <c r="B180" s="502" t="s">
        <v>1631</v>
      </c>
      <c r="C180" s="503">
        <v>0</v>
      </c>
      <c r="D180" s="503">
        <v>0</v>
      </c>
      <c r="E180" s="503">
        <v>0</v>
      </c>
    </row>
    <row r="181" spans="1:5" s="499" customFormat="1" x14ac:dyDescent="0.2">
      <c r="A181" s="501" t="s">
        <v>1271</v>
      </c>
      <c r="B181" s="502" t="s">
        <v>1632</v>
      </c>
      <c r="C181" s="503">
        <v>263268</v>
      </c>
      <c r="D181" s="503">
        <v>0</v>
      </c>
      <c r="E181" s="503">
        <v>263268</v>
      </c>
    </row>
    <row r="182" spans="1:5" s="499" customFormat="1" x14ac:dyDescent="0.2">
      <c r="A182" s="501" t="s">
        <v>1273</v>
      </c>
      <c r="B182" s="502" t="s">
        <v>1633</v>
      </c>
      <c r="C182" s="503">
        <v>0</v>
      </c>
      <c r="D182" s="503">
        <v>0</v>
      </c>
      <c r="E182" s="503">
        <v>0</v>
      </c>
    </row>
    <row r="183" spans="1:5" s="499" customFormat="1" x14ac:dyDescent="0.2">
      <c r="A183" s="501" t="s">
        <v>1275</v>
      </c>
      <c r="B183" s="502" t="s">
        <v>1634</v>
      </c>
      <c r="C183" s="503">
        <v>0</v>
      </c>
      <c r="D183" s="503">
        <v>0</v>
      </c>
      <c r="E183" s="503">
        <v>0</v>
      </c>
    </row>
    <row r="184" spans="1:5" s="499" customFormat="1" x14ac:dyDescent="0.2">
      <c r="A184" s="501" t="s">
        <v>1277</v>
      </c>
      <c r="B184" s="502" t="s">
        <v>1635</v>
      </c>
      <c r="C184" s="503">
        <v>0</v>
      </c>
      <c r="D184" s="503">
        <v>0</v>
      </c>
      <c r="E184" s="503">
        <v>0</v>
      </c>
    </row>
    <row r="185" spans="1:5" s="499" customFormat="1" ht="51" x14ac:dyDescent="0.2">
      <c r="A185" s="501" t="s">
        <v>1279</v>
      </c>
      <c r="B185" s="502" t="s">
        <v>1636</v>
      </c>
      <c r="C185" s="503">
        <v>529963</v>
      </c>
      <c r="D185" s="503">
        <v>0</v>
      </c>
      <c r="E185" s="503">
        <v>529963</v>
      </c>
    </row>
    <row r="186" spans="1:5" s="499" customFormat="1" x14ac:dyDescent="0.2">
      <c r="A186" s="501" t="s">
        <v>1281</v>
      </c>
      <c r="B186" s="502" t="s">
        <v>1637</v>
      </c>
      <c r="C186" s="503">
        <v>191121</v>
      </c>
      <c r="D186" s="503">
        <v>0</v>
      </c>
      <c r="E186" s="503">
        <v>191121</v>
      </c>
    </row>
    <row r="187" spans="1:5" s="499" customFormat="1" x14ac:dyDescent="0.2">
      <c r="A187" s="501" t="s">
        <v>1283</v>
      </c>
      <c r="B187" s="502" t="s">
        <v>1638</v>
      </c>
      <c r="C187" s="503">
        <v>0</v>
      </c>
      <c r="D187" s="503">
        <v>0</v>
      </c>
      <c r="E187" s="503">
        <v>0</v>
      </c>
    </row>
    <row r="188" spans="1:5" s="499" customFormat="1" x14ac:dyDescent="0.2">
      <c r="A188" s="501" t="s">
        <v>1285</v>
      </c>
      <c r="B188" s="502" t="s">
        <v>1639</v>
      </c>
      <c r="C188" s="503">
        <v>0</v>
      </c>
      <c r="D188" s="503">
        <v>0</v>
      </c>
      <c r="E188" s="503">
        <v>0</v>
      </c>
    </row>
    <row r="189" spans="1:5" s="499" customFormat="1" x14ac:dyDescent="0.2">
      <c r="A189" s="501" t="s">
        <v>1287</v>
      </c>
      <c r="B189" s="502" t="s">
        <v>1640</v>
      </c>
      <c r="C189" s="503">
        <v>0</v>
      </c>
      <c r="D189" s="503">
        <v>0</v>
      </c>
      <c r="E189" s="503">
        <v>0</v>
      </c>
    </row>
    <row r="190" spans="1:5" s="499" customFormat="1" ht="25.5" x14ac:dyDescent="0.2">
      <c r="A190" s="504" t="s">
        <v>1289</v>
      </c>
      <c r="B190" s="505" t="s">
        <v>1641</v>
      </c>
      <c r="C190" s="506">
        <v>798325657</v>
      </c>
      <c r="D190" s="506">
        <v>0</v>
      </c>
      <c r="E190" s="506">
        <v>798325657</v>
      </c>
    </row>
    <row r="191" spans="1:5" s="499" customFormat="1" x14ac:dyDescent="0.2">
      <c r="A191" s="501" t="s">
        <v>1291</v>
      </c>
      <c r="B191" s="502" t="s">
        <v>1642</v>
      </c>
      <c r="C191" s="503">
        <v>1889216</v>
      </c>
      <c r="D191" s="503">
        <v>0</v>
      </c>
      <c r="E191" s="503">
        <v>1889216</v>
      </c>
    </row>
    <row r="192" spans="1:5" s="499" customFormat="1" ht="25.5" x14ac:dyDescent="0.2">
      <c r="A192" s="501" t="s">
        <v>1293</v>
      </c>
      <c r="B192" s="502" t="s">
        <v>1643</v>
      </c>
      <c r="C192" s="503">
        <v>43198219</v>
      </c>
      <c r="D192" s="503">
        <v>0</v>
      </c>
      <c r="E192" s="503">
        <v>43198219</v>
      </c>
    </row>
    <row r="193" spans="1:5" s="499" customFormat="1" ht="25.5" x14ac:dyDescent="0.2">
      <c r="A193" s="501" t="s">
        <v>1295</v>
      </c>
      <c r="B193" s="502" t="s">
        <v>1644</v>
      </c>
      <c r="C193" s="503">
        <v>79619</v>
      </c>
      <c r="D193" s="503">
        <v>0</v>
      </c>
      <c r="E193" s="503">
        <v>79619</v>
      </c>
    </row>
    <row r="194" spans="1:5" s="499" customFormat="1" ht="25.5" x14ac:dyDescent="0.2">
      <c r="A194" s="501" t="s">
        <v>1297</v>
      </c>
      <c r="B194" s="502" t="s">
        <v>1645</v>
      </c>
      <c r="C194" s="503">
        <v>0</v>
      </c>
      <c r="D194" s="503">
        <v>0</v>
      </c>
      <c r="E194" s="503">
        <v>0</v>
      </c>
    </row>
    <row r="195" spans="1:5" s="499" customFormat="1" ht="25.5" x14ac:dyDescent="0.2">
      <c r="A195" s="501" t="s">
        <v>1299</v>
      </c>
      <c r="B195" s="502" t="s">
        <v>1646</v>
      </c>
      <c r="C195" s="503">
        <v>25465482</v>
      </c>
      <c r="D195" s="503">
        <v>0</v>
      </c>
      <c r="E195" s="503">
        <v>25465482</v>
      </c>
    </row>
    <row r="196" spans="1:5" s="499" customFormat="1" x14ac:dyDescent="0.2">
      <c r="A196" s="501" t="s">
        <v>1301</v>
      </c>
      <c r="B196" s="502" t="s">
        <v>1647</v>
      </c>
      <c r="C196" s="503">
        <v>21134869</v>
      </c>
      <c r="D196" s="503">
        <v>0</v>
      </c>
      <c r="E196" s="503">
        <v>21134869</v>
      </c>
    </row>
    <row r="197" spans="1:5" s="499" customFormat="1" x14ac:dyDescent="0.2">
      <c r="A197" s="501" t="s">
        <v>1303</v>
      </c>
      <c r="B197" s="502" t="s">
        <v>1648</v>
      </c>
      <c r="C197" s="503">
        <v>119785715</v>
      </c>
      <c r="D197" s="503">
        <v>0</v>
      </c>
      <c r="E197" s="503">
        <v>119785715</v>
      </c>
    </row>
    <row r="198" spans="1:5" s="499" customFormat="1" ht="25.5" x14ac:dyDescent="0.2">
      <c r="A198" s="501" t="s">
        <v>1305</v>
      </c>
      <c r="B198" s="502" t="s">
        <v>1649</v>
      </c>
      <c r="C198" s="503">
        <v>0</v>
      </c>
      <c r="D198" s="503">
        <v>0</v>
      </c>
      <c r="E198" s="503">
        <v>0</v>
      </c>
    </row>
    <row r="199" spans="1:5" s="499" customFormat="1" ht="38.25" x14ac:dyDescent="0.2">
      <c r="A199" s="501" t="s">
        <v>1307</v>
      </c>
      <c r="B199" s="502" t="s">
        <v>1650</v>
      </c>
      <c r="C199" s="503">
        <v>75230960</v>
      </c>
      <c r="D199" s="503">
        <v>0</v>
      </c>
      <c r="E199" s="503">
        <v>75230960</v>
      </c>
    </row>
    <row r="200" spans="1:5" s="499" customFormat="1" ht="38.25" x14ac:dyDescent="0.2">
      <c r="A200" s="501" t="s">
        <v>1309</v>
      </c>
      <c r="B200" s="502" t="s">
        <v>1651</v>
      </c>
      <c r="C200" s="503">
        <v>0</v>
      </c>
      <c r="D200" s="503">
        <v>0</v>
      </c>
      <c r="E200" s="503">
        <v>0</v>
      </c>
    </row>
    <row r="201" spans="1:5" s="499" customFormat="1" ht="25.5" x14ac:dyDescent="0.2">
      <c r="A201" s="501" t="s">
        <v>1311</v>
      </c>
      <c r="B201" s="502" t="s">
        <v>1652</v>
      </c>
      <c r="C201" s="503">
        <v>0</v>
      </c>
      <c r="D201" s="503">
        <v>0</v>
      </c>
      <c r="E201" s="503">
        <v>0</v>
      </c>
    </row>
    <row r="202" spans="1:5" s="499" customFormat="1" ht="25.5" x14ac:dyDescent="0.2">
      <c r="A202" s="501" t="s">
        <v>1313</v>
      </c>
      <c r="B202" s="502" t="s">
        <v>1653</v>
      </c>
      <c r="C202" s="503">
        <v>0</v>
      </c>
      <c r="D202" s="503">
        <v>0</v>
      </c>
      <c r="E202" s="503">
        <v>0</v>
      </c>
    </row>
    <row r="203" spans="1:5" s="499" customFormat="1" ht="25.5" x14ac:dyDescent="0.2">
      <c r="A203" s="501" t="s">
        <v>1315</v>
      </c>
      <c r="B203" s="502" t="s">
        <v>1654</v>
      </c>
      <c r="C203" s="503">
        <v>0</v>
      </c>
      <c r="D203" s="503">
        <v>0</v>
      </c>
      <c r="E203" s="503">
        <v>0</v>
      </c>
    </row>
    <row r="204" spans="1:5" s="499" customFormat="1" x14ac:dyDescent="0.2">
      <c r="A204" s="501" t="s">
        <v>1317</v>
      </c>
      <c r="B204" s="502" t="s">
        <v>1655</v>
      </c>
      <c r="C204" s="503">
        <v>32498217</v>
      </c>
      <c r="D204" s="503">
        <v>0</v>
      </c>
      <c r="E204" s="503">
        <v>32498217</v>
      </c>
    </row>
    <row r="205" spans="1:5" s="499" customFormat="1" x14ac:dyDescent="0.2">
      <c r="A205" s="501" t="s">
        <v>1319</v>
      </c>
      <c r="B205" s="502" t="s">
        <v>1656</v>
      </c>
      <c r="C205" s="503">
        <v>46890592</v>
      </c>
      <c r="D205" s="503">
        <v>0</v>
      </c>
      <c r="E205" s="503">
        <v>46890592</v>
      </c>
    </row>
    <row r="206" spans="1:5" s="499" customFormat="1" x14ac:dyDescent="0.2">
      <c r="A206" s="501" t="s">
        <v>1321</v>
      </c>
      <c r="B206" s="502" t="s">
        <v>1657</v>
      </c>
      <c r="C206" s="503">
        <v>0</v>
      </c>
      <c r="D206" s="503">
        <v>0</v>
      </c>
      <c r="E206" s="503">
        <v>0</v>
      </c>
    </row>
    <row r="207" spans="1:5" s="499" customFormat="1" ht="25.5" x14ac:dyDescent="0.2">
      <c r="A207" s="501" t="s">
        <v>1323</v>
      </c>
      <c r="B207" s="502" t="s">
        <v>1658</v>
      </c>
      <c r="C207" s="503">
        <v>0</v>
      </c>
      <c r="D207" s="503">
        <v>0</v>
      </c>
      <c r="E207" s="503">
        <v>0</v>
      </c>
    </row>
    <row r="208" spans="1:5" s="499" customFormat="1" x14ac:dyDescent="0.2">
      <c r="A208" s="501" t="s">
        <v>1325</v>
      </c>
      <c r="B208" s="502" t="s">
        <v>1659</v>
      </c>
      <c r="C208" s="503">
        <v>0</v>
      </c>
      <c r="D208" s="503">
        <v>0</v>
      </c>
      <c r="E208" s="503">
        <v>0</v>
      </c>
    </row>
    <row r="209" spans="1:5" s="499" customFormat="1" ht="25.5" x14ac:dyDescent="0.2">
      <c r="A209" s="501" t="s">
        <v>1327</v>
      </c>
      <c r="B209" s="502" t="s">
        <v>1660</v>
      </c>
      <c r="C209" s="503">
        <v>0</v>
      </c>
      <c r="D209" s="503">
        <v>0</v>
      </c>
      <c r="E209" s="503">
        <v>0</v>
      </c>
    </row>
    <row r="210" spans="1:5" s="499" customFormat="1" ht="25.5" x14ac:dyDescent="0.2">
      <c r="A210" s="501" t="s">
        <v>1329</v>
      </c>
      <c r="B210" s="502" t="s">
        <v>1661</v>
      </c>
      <c r="C210" s="503">
        <v>956868</v>
      </c>
      <c r="D210" s="503">
        <v>0</v>
      </c>
      <c r="E210" s="503">
        <v>956868</v>
      </c>
    </row>
    <row r="211" spans="1:5" s="499" customFormat="1" x14ac:dyDescent="0.2">
      <c r="A211" s="501" t="s">
        <v>1331</v>
      </c>
      <c r="B211" s="502" t="s">
        <v>1662</v>
      </c>
      <c r="C211" s="503">
        <v>0</v>
      </c>
      <c r="D211" s="503">
        <v>0</v>
      </c>
      <c r="E211" s="503">
        <v>0</v>
      </c>
    </row>
    <row r="212" spans="1:5" s="499" customFormat="1" ht="25.5" x14ac:dyDescent="0.2">
      <c r="A212" s="501" t="s">
        <v>1333</v>
      </c>
      <c r="B212" s="502" t="s">
        <v>1663</v>
      </c>
      <c r="C212" s="503">
        <v>0</v>
      </c>
      <c r="D212" s="503">
        <v>0</v>
      </c>
      <c r="E212" s="503">
        <v>0</v>
      </c>
    </row>
    <row r="213" spans="1:5" s="499" customFormat="1" ht="25.5" x14ac:dyDescent="0.2">
      <c r="A213" s="501" t="s">
        <v>1335</v>
      </c>
      <c r="B213" s="502" t="s">
        <v>1664</v>
      </c>
      <c r="C213" s="503">
        <v>956868</v>
      </c>
      <c r="D213" s="503">
        <v>0</v>
      </c>
      <c r="E213" s="503">
        <v>956868</v>
      </c>
    </row>
    <row r="214" spans="1:5" s="499" customFormat="1" ht="25.5" x14ac:dyDescent="0.2">
      <c r="A214" s="501" t="s">
        <v>1337</v>
      </c>
      <c r="B214" s="502" t="s">
        <v>1665</v>
      </c>
      <c r="C214" s="503">
        <v>0</v>
      </c>
      <c r="D214" s="503">
        <v>0</v>
      </c>
      <c r="E214" s="503">
        <v>0</v>
      </c>
    </row>
    <row r="215" spans="1:5" s="499" customFormat="1" ht="25.5" x14ac:dyDescent="0.2">
      <c r="A215" s="501" t="s">
        <v>1339</v>
      </c>
      <c r="B215" s="502" t="s">
        <v>1666</v>
      </c>
      <c r="C215" s="503">
        <v>0</v>
      </c>
      <c r="D215" s="503">
        <v>0</v>
      </c>
      <c r="E215" s="503">
        <v>0</v>
      </c>
    </row>
    <row r="216" spans="1:5" s="499" customFormat="1" ht="25.5" x14ac:dyDescent="0.2">
      <c r="A216" s="501" t="s">
        <v>1341</v>
      </c>
      <c r="B216" s="502" t="s">
        <v>1667</v>
      </c>
      <c r="C216" s="503">
        <v>0</v>
      </c>
      <c r="D216" s="503">
        <v>0</v>
      </c>
      <c r="E216" s="503">
        <v>0</v>
      </c>
    </row>
    <row r="217" spans="1:5" s="499" customFormat="1" ht="25.5" x14ac:dyDescent="0.2">
      <c r="A217" s="501" t="s">
        <v>1343</v>
      </c>
      <c r="B217" s="502" t="s">
        <v>1668</v>
      </c>
      <c r="C217" s="503">
        <v>0</v>
      </c>
      <c r="D217" s="503">
        <v>0</v>
      </c>
      <c r="E217" s="503">
        <v>0</v>
      </c>
    </row>
    <row r="218" spans="1:5" s="499" customFormat="1" x14ac:dyDescent="0.2">
      <c r="A218" s="501" t="s">
        <v>1345</v>
      </c>
      <c r="B218" s="502" t="s">
        <v>1669</v>
      </c>
      <c r="C218" s="503">
        <v>0</v>
      </c>
      <c r="D218" s="503">
        <v>0</v>
      </c>
      <c r="E218" s="503">
        <v>0</v>
      </c>
    </row>
    <row r="219" spans="1:5" s="499" customFormat="1" ht="25.5" x14ac:dyDescent="0.2">
      <c r="A219" s="501" t="s">
        <v>1347</v>
      </c>
      <c r="B219" s="502" t="s">
        <v>1670</v>
      </c>
      <c r="C219" s="503">
        <v>0</v>
      </c>
      <c r="D219" s="503">
        <v>0</v>
      </c>
      <c r="E219" s="503">
        <v>0</v>
      </c>
    </row>
    <row r="220" spans="1:5" s="499" customFormat="1" ht="25.5" x14ac:dyDescent="0.2">
      <c r="A220" s="501" t="s">
        <v>1349</v>
      </c>
      <c r="B220" s="502" t="s">
        <v>1671</v>
      </c>
      <c r="C220" s="503">
        <v>0</v>
      </c>
      <c r="D220" s="503">
        <v>0</v>
      </c>
      <c r="E220" s="503">
        <v>0</v>
      </c>
    </row>
    <row r="221" spans="1:5" s="499" customFormat="1" ht="25.5" x14ac:dyDescent="0.2">
      <c r="A221" s="501" t="s">
        <v>1351</v>
      </c>
      <c r="B221" s="502" t="s">
        <v>1672</v>
      </c>
      <c r="C221" s="503">
        <v>0</v>
      </c>
      <c r="D221" s="503">
        <v>0</v>
      </c>
      <c r="E221" s="503">
        <v>0</v>
      </c>
    </row>
    <row r="222" spans="1:5" s="499" customFormat="1" x14ac:dyDescent="0.2">
      <c r="A222" s="501" t="s">
        <v>1353</v>
      </c>
      <c r="B222" s="502" t="s">
        <v>1673</v>
      </c>
      <c r="C222" s="503">
        <v>1392369</v>
      </c>
      <c r="D222" s="503">
        <v>0</v>
      </c>
      <c r="E222" s="503">
        <v>1392369</v>
      </c>
    </row>
    <row r="223" spans="1:5" s="499" customFormat="1" ht="25.5" x14ac:dyDescent="0.2">
      <c r="A223" s="501" t="s">
        <v>1355</v>
      </c>
      <c r="B223" s="502" t="s">
        <v>1674</v>
      </c>
      <c r="C223" s="503">
        <v>6480240</v>
      </c>
      <c r="D223" s="503">
        <v>0</v>
      </c>
      <c r="E223" s="503">
        <v>6480240</v>
      </c>
    </row>
    <row r="224" spans="1:5" s="499" customFormat="1" ht="76.5" x14ac:dyDescent="0.2">
      <c r="A224" s="501" t="s">
        <v>1357</v>
      </c>
      <c r="B224" s="502" t="s">
        <v>1675</v>
      </c>
      <c r="C224" s="503">
        <v>511104</v>
      </c>
      <c r="D224" s="503">
        <v>0</v>
      </c>
      <c r="E224" s="503">
        <v>511104</v>
      </c>
    </row>
    <row r="225" spans="1:5" s="499" customFormat="1" x14ac:dyDescent="0.2">
      <c r="A225" s="501" t="s">
        <v>1359</v>
      </c>
      <c r="B225" s="502" t="s">
        <v>1676</v>
      </c>
      <c r="C225" s="503">
        <v>0</v>
      </c>
      <c r="D225" s="503">
        <v>0</v>
      </c>
      <c r="E225" s="503">
        <v>0</v>
      </c>
    </row>
    <row r="226" spans="1:5" s="499" customFormat="1" ht="38.25" x14ac:dyDescent="0.2">
      <c r="A226" s="504" t="s">
        <v>1361</v>
      </c>
      <c r="B226" s="505" t="s">
        <v>1677</v>
      </c>
      <c r="C226" s="506">
        <v>278556918</v>
      </c>
      <c r="D226" s="506">
        <v>0</v>
      </c>
      <c r="E226" s="506">
        <v>278556918</v>
      </c>
    </row>
    <row r="227" spans="1:5" s="499" customFormat="1" x14ac:dyDescent="0.2">
      <c r="A227" s="501" t="s">
        <v>1363</v>
      </c>
      <c r="B227" s="502" t="s">
        <v>1678</v>
      </c>
      <c r="C227" s="503">
        <v>0</v>
      </c>
      <c r="D227" s="503">
        <v>0</v>
      </c>
      <c r="E227" s="503">
        <v>0</v>
      </c>
    </row>
    <row r="228" spans="1:5" s="499" customFormat="1" ht="25.5" x14ac:dyDescent="0.2">
      <c r="A228" s="501" t="s">
        <v>1365</v>
      </c>
      <c r="B228" s="502" t="s">
        <v>1679</v>
      </c>
      <c r="C228" s="503">
        <v>0</v>
      </c>
      <c r="D228" s="503">
        <v>0</v>
      </c>
      <c r="E228" s="503">
        <v>0</v>
      </c>
    </row>
    <row r="229" spans="1:5" s="499" customFormat="1" x14ac:dyDescent="0.2">
      <c r="A229" s="501" t="s">
        <v>1367</v>
      </c>
      <c r="B229" s="502" t="s">
        <v>1680</v>
      </c>
      <c r="C229" s="503">
        <v>34834301</v>
      </c>
      <c r="D229" s="503">
        <v>0</v>
      </c>
      <c r="E229" s="503">
        <v>34834301</v>
      </c>
    </row>
    <row r="230" spans="1:5" s="499" customFormat="1" x14ac:dyDescent="0.2">
      <c r="A230" s="501" t="s">
        <v>1369</v>
      </c>
      <c r="B230" s="502" t="s">
        <v>1681</v>
      </c>
      <c r="C230" s="503">
        <v>0</v>
      </c>
      <c r="D230" s="503">
        <v>0</v>
      </c>
      <c r="E230" s="503">
        <v>0</v>
      </c>
    </row>
    <row r="231" spans="1:5" s="499" customFormat="1" x14ac:dyDescent="0.2">
      <c r="A231" s="501" t="s">
        <v>1371</v>
      </c>
      <c r="B231" s="502" t="s">
        <v>1682</v>
      </c>
      <c r="C231" s="503">
        <v>133803</v>
      </c>
      <c r="D231" s="503">
        <v>0</v>
      </c>
      <c r="E231" s="503">
        <v>133803</v>
      </c>
    </row>
    <row r="232" spans="1:5" s="499" customFormat="1" x14ac:dyDescent="0.2">
      <c r="A232" s="501" t="s">
        <v>1373</v>
      </c>
      <c r="B232" s="502" t="s">
        <v>1683</v>
      </c>
      <c r="C232" s="503">
        <v>0</v>
      </c>
      <c r="D232" s="503">
        <v>0</v>
      </c>
      <c r="E232" s="503">
        <v>0</v>
      </c>
    </row>
    <row r="233" spans="1:5" s="499" customFormat="1" x14ac:dyDescent="0.2">
      <c r="A233" s="501" t="s">
        <v>1375</v>
      </c>
      <c r="B233" s="502" t="s">
        <v>1684</v>
      </c>
      <c r="C233" s="503">
        <v>0</v>
      </c>
      <c r="D233" s="503">
        <v>0</v>
      </c>
      <c r="E233" s="503">
        <v>0</v>
      </c>
    </row>
    <row r="234" spans="1:5" s="499" customFormat="1" ht="25.5" x14ac:dyDescent="0.2">
      <c r="A234" s="501" t="s">
        <v>1377</v>
      </c>
      <c r="B234" s="502" t="s">
        <v>1685</v>
      </c>
      <c r="C234" s="503">
        <v>0</v>
      </c>
      <c r="D234" s="503">
        <v>0</v>
      </c>
      <c r="E234" s="503">
        <v>0</v>
      </c>
    </row>
    <row r="235" spans="1:5" s="499" customFormat="1" ht="25.5" x14ac:dyDescent="0.2">
      <c r="A235" s="504" t="s">
        <v>1379</v>
      </c>
      <c r="B235" s="505" t="s">
        <v>1686</v>
      </c>
      <c r="C235" s="506">
        <v>34968104</v>
      </c>
      <c r="D235" s="506">
        <v>0</v>
      </c>
      <c r="E235" s="506">
        <v>34968104</v>
      </c>
    </row>
    <row r="236" spans="1:5" s="499" customFormat="1" ht="38.25" x14ac:dyDescent="0.2">
      <c r="A236" s="501" t="s">
        <v>1381</v>
      </c>
      <c r="B236" s="502" t="s">
        <v>1687</v>
      </c>
      <c r="C236" s="503">
        <v>0</v>
      </c>
      <c r="D236" s="503">
        <v>0</v>
      </c>
      <c r="E236" s="503">
        <v>0</v>
      </c>
    </row>
    <row r="237" spans="1:5" s="499" customFormat="1" ht="38.25" x14ac:dyDescent="0.2">
      <c r="A237" s="501" t="s">
        <v>1383</v>
      </c>
      <c r="B237" s="502" t="s">
        <v>1688</v>
      </c>
      <c r="C237" s="503">
        <v>0</v>
      </c>
      <c r="D237" s="503">
        <v>0</v>
      </c>
      <c r="E237" s="503">
        <v>0</v>
      </c>
    </row>
    <row r="238" spans="1:5" s="499" customFormat="1" ht="38.25" x14ac:dyDescent="0.2">
      <c r="A238" s="501" t="s">
        <v>1385</v>
      </c>
      <c r="B238" s="502" t="s">
        <v>1689</v>
      </c>
      <c r="C238" s="503">
        <v>0</v>
      </c>
      <c r="D238" s="503">
        <v>0</v>
      </c>
      <c r="E238" s="503">
        <v>0</v>
      </c>
    </row>
    <row r="239" spans="1:5" s="499" customFormat="1" ht="38.25" x14ac:dyDescent="0.2">
      <c r="A239" s="501" t="s">
        <v>1387</v>
      </c>
      <c r="B239" s="502" t="s">
        <v>1690</v>
      </c>
      <c r="C239" s="503">
        <v>1400000</v>
      </c>
      <c r="D239" s="503">
        <v>0</v>
      </c>
      <c r="E239" s="503">
        <v>1400000</v>
      </c>
    </row>
    <row r="240" spans="1:5" s="499" customFormat="1" x14ac:dyDescent="0.2">
      <c r="A240" s="501" t="s">
        <v>1389</v>
      </c>
      <c r="B240" s="502" t="s">
        <v>1691</v>
      </c>
      <c r="C240" s="503">
        <v>0</v>
      </c>
      <c r="D240" s="503">
        <v>0</v>
      </c>
      <c r="E240" s="503">
        <v>0</v>
      </c>
    </row>
    <row r="241" spans="1:5" s="499" customFormat="1" x14ac:dyDescent="0.2">
      <c r="A241" s="501" t="s">
        <v>1391</v>
      </c>
      <c r="B241" s="502" t="s">
        <v>1692</v>
      </c>
      <c r="C241" s="503">
        <v>1400000</v>
      </c>
      <c r="D241" s="503">
        <v>0</v>
      </c>
      <c r="E241" s="503">
        <v>1400000</v>
      </c>
    </row>
    <row r="242" spans="1:5" s="499" customFormat="1" x14ac:dyDescent="0.2">
      <c r="A242" s="501" t="s">
        <v>1393</v>
      </c>
      <c r="B242" s="502" t="s">
        <v>1693</v>
      </c>
      <c r="C242" s="503">
        <v>0</v>
      </c>
      <c r="D242" s="503">
        <v>0</v>
      </c>
      <c r="E242" s="503">
        <v>0</v>
      </c>
    </row>
    <row r="243" spans="1:5" s="499" customFormat="1" x14ac:dyDescent="0.2">
      <c r="A243" s="501" t="s">
        <v>1395</v>
      </c>
      <c r="B243" s="502" t="s">
        <v>1694</v>
      </c>
      <c r="C243" s="503">
        <v>0</v>
      </c>
      <c r="D243" s="503">
        <v>0</v>
      </c>
      <c r="E243" s="503">
        <v>0</v>
      </c>
    </row>
    <row r="244" spans="1:5" s="499" customFormat="1" x14ac:dyDescent="0.2">
      <c r="A244" s="501" t="s">
        <v>1397</v>
      </c>
      <c r="B244" s="502" t="s">
        <v>1695</v>
      </c>
      <c r="C244" s="503">
        <v>0</v>
      </c>
      <c r="D244" s="503">
        <v>0</v>
      </c>
      <c r="E244" s="503">
        <v>0</v>
      </c>
    </row>
    <row r="245" spans="1:5" s="499" customFormat="1" ht="25.5" x14ac:dyDescent="0.2">
      <c r="A245" s="501" t="s">
        <v>1399</v>
      </c>
      <c r="B245" s="502" t="s">
        <v>1696</v>
      </c>
      <c r="C245" s="503">
        <v>0</v>
      </c>
      <c r="D245" s="503">
        <v>0</v>
      </c>
      <c r="E245" s="503">
        <v>0</v>
      </c>
    </row>
    <row r="246" spans="1:5" s="499" customFormat="1" ht="25.5" x14ac:dyDescent="0.2">
      <c r="A246" s="501" t="s">
        <v>1401</v>
      </c>
      <c r="B246" s="502" t="s">
        <v>1697</v>
      </c>
      <c r="C246" s="503">
        <v>0</v>
      </c>
      <c r="D246" s="503">
        <v>0</v>
      </c>
      <c r="E246" s="503">
        <v>0</v>
      </c>
    </row>
    <row r="247" spans="1:5" s="499" customFormat="1" x14ac:dyDescent="0.2">
      <c r="A247" s="501" t="s">
        <v>1403</v>
      </c>
      <c r="B247" s="502" t="s">
        <v>1698</v>
      </c>
      <c r="C247" s="503">
        <v>0</v>
      </c>
      <c r="D247" s="503">
        <v>0</v>
      </c>
      <c r="E247" s="503">
        <v>0</v>
      </c>
    </row>
    <row r="248" spans="1:5" s="499" customFormat="1" x14ac:dyDescent="0.2">
      <c r="A248" s="501" t="s">
        <v>1405</v>
      </c>
      <c r="B248" s="502" t="s">
        <v>1699</v>
      </c>
      <c r="C248" s="503">
        <v>0</v>
      </c>
      <c r="D248" s="503">
        <v>0</v>
      </c>
      <c r="E248" s="503">
        <v>0</v>
      </c>
    </row>
    <row r="249" spans="1:5" s="499" customFormat="1" ht="25.5" x14ac:dyDescent="0.2">
      <c r="A249" s="501" t="s">
        <v>1407</v>
      </c>
      <c r="B249" s="502" t="s">
        <v>1700</v>
      </c>
      <c r="C249" s="503">
        <v>5133000</v>
      </c>
      <c r="D249" s="503">
        <v>0</v>
      </c>
      <c r="E249" s="503">
        <v>5133000</v>
      </c>
    </row>
    <row r="250" spans="1:5" s="499" customFormat="1" x14ac:dyDescent="0.2">
      <c r="A250" s="501" t="s">
        <v>1409</v>
      </c>
      <c r="B250" s="502" t="s">
        <v>1701</v>
      </c>
      <c r="C250" s="503">
        <v>0</v>
      </c>
      <c r="D250" s="503">
        <v>0</v>
      </c>
      <c r="E250" s="503">
        <v>0</v>
      </c>
    </row>
    <row r="251" spans="1:5" s="499" customFormat="1" x14ac:dyDescent="0.2">
      <c r="A251" s="501" t="s">
        <v>1411</v>
      </c>
      <c r="B251" s="502" t="s">
        <v>1702</v>
      </c>
      <c r="C251" s="503">
        <v>0</v>
      </c>
      <c r="D251" s="503">
        <v>0</v>
      </c>
      <c r="E251" s="503">
        <v>0</v>
      </c>
    </row>
    <row r="252" spans="1:5" s="499" customFormat="1" x14ac:dyDescent="0.2">
      <c r="A252" s="501" t="s">
        <v>1413</v>
      </c>
      <c r="B252" s="502" t="s">
        <v>1703</v>
      </c>
      <c r="C252" s="503">
        <v>30000</v>
      </c>
      <c r="D252" s="503">
        <v>0</v>
      </c>
      <c r="E252" s="503">
        <v>30000</v>
      </c>
    </row>
    <row r="253" spans="1:5" s="499" customFormat="1" x14ac:dyDescent="0.2">
      <c r="A253" s="501" t="s">
        <v>1415</v>
      </c>
      <c r="B253" s="502" t="s">
        <v>1704</v>
      </c>
      <c r="C253" s="503">
        <v>153000</v>
      </c>
      <c r="D253" s="503">
        <v>0</v>
      </c>
      <c r="E253" s="503">
        <v>153000</v>
      </c>
    </row>
    <row r="254" spans="1:5" s="499" customFormat="1" x14ac:dyDescent="0.2">
      <c r="A254" s="501" t="s">
        <v>1417</v>
      </c>
      <c r="B254" s="502" t="s">
        <v>1705</v>
      </c>
      <c r="C254" s="503">
        <v>0</v>
      </c>
      <c r="D254" s="503">
        <v>0</v>
      </c>
      <c r="E254" s="503">
        <v>0</v>
      </c>
    </row>
    <row r="255" spans="1:5" s="499" customFormat="1" ht="25.5" x14ac:dyDescent="0.2">
      <c r="A255" s="501" t="s">
        <v>1419</v>
      </c>
      <c r="B255" s="502" t="s">
        <v>1706</v>
      </c>
      <c r="C255" s="503">
        <v>0</v>
      </c>
      <c r="D255" s="503">
        <v>0</v>
      </c>
      <c r="E255" s="503">
        <v>0</v>
      </c>
    </row>
    <row r="256" spans="1:5" s="499" customFormat="1" ht="25.5" x14ac:dyDescent="0.2">
      <c r="A256" s="501" t="s">
        <v>1421</v>
      </c>
      <c r="B256" s="502" t="s">
        <v>1707</v>
      </c>
      <c r="C256" s="503">
        <v>0</v>
      </c>
      <c r="D256" s="503">
        <v>0</v>
      </c>
      <c r="E256" s="503">
        <v>0</v>
      </c>
    </row>
    <row r="257" spans="1:5" s="499" customFormat="1" x14ac:dyDescent="0.2">
      <c r="A257" s="501" t="s">
        <v>1423</v>
      </c>
      <c r="B257" s="502" t="s">
        <v>1708</v>
      </c>
      <c r="C257" s="503">
        <v>4950000</v>
      </c>
      <c r="D257" s="503">
        <v>0</v>
      </c>
      <c r="E257" s="503">
        <v>4950000</v>
      </c>
    </row>
    <row r="258" spans="1:5" s="499" customFormat="1" x14ac:dyDescent="0.2">
      <c r="A258" s="501" t="s">
        <v>1425</v>
      </c>
      <c r="B258" s="502" t="s">
        <v>1709</v>
      </c>
      <c r="C258" s="503">
        <v>0</v>
      </c>
      <c r="D258" s="503">
        <v>0</v>
      </c>
      <c r="E258" s="503">
        <v>0</v>
      </c>
    </row>
    <row r="259" spans="1:5" s="499" customFormat="1" ht="25.5" x14ac:dyDescent="0.2">
      <c r="A259" s="501" t="s">
        <v>1427</v>
      </c>
      <c r="B259" s="502" t="s">
        <v>1710</v>
      </c>
      <c r="C259" s="503">
        <v>0</v>
      </c>
      <c r="D259" s="503">
        <v>0</v>
      </c>
      <c r="E259" s="503">
        <v>0</v>
      </c>
    </row>
    <row r="260" spans="1:5" s="499" customFormat="1" x14ac:dyDescent="0.2">
      <c r="A260" s="501" t="s">
        <v>1429</v>
      </c>
      <c r="B260" s="502" t="s">
        <v>1711</v>
      </c>
      <c r="C260" s="503">
        <v>0</v>
      </c>
      <c r="D260" s="503">
        <v>0</v>
      </c>
      <c r="E260" s="503">
        <v>0</v>
      </c>
    </row>
    <row r="261" spans="1:5" s="499" customFormat="1" ht="25.5" x14ac:dyDescent="0.2">
      <c r="A261" s="504" t="s">
        <v>1431</v>
      </c>
      <c r="B261" s="505" t="s">
        <v>1712</v>
      </c>
      <c r="C261" s="506">
        <v>6533000</v>
      </c>
      <c r="D261" s="506">
        <v>0</v>
      </c>
      <c r="E261" s="506">
        <v>6533000</v>
      </c>
    </row>
    <row r="262" spans="1:5" s="499" customFormat="1" ht="38.25" x14ac:dyDescent="0.2">
      <c r="A262" s="501" t="s">
        <v>1433</v>
      </c>
      <c r="B262" s="502" t="s">
        <v>1713</v>
      </c>
      <c r="C262" s="503">
        <v>0</v>
      </c>
      <c r="D262" s="503">
        <v>0</v>
      </c>
      <c r="E262" s="503">
        <v>0</v>
      </c>
    </row>
    <row r="263" spans="1:5" s="499" customFormat="1" ht="38.25" x14ac:dyDescent="0.2">
      <c r="A263" s="501" t="s">
        <v>1435</v>
      </c>
      <c r="B263" s="502" t="s">
        <v>1714</v>
      </c>
      <c r="C263" s="503">
        <v>0</v>
      </c>
      <c r="D263" s="503">
        <v>0</v>
      </c>
      <c r="E263" s="503">
        <v>0</v>
      </c>
    </row>
    <row r="264" spans="1:5" s="499" customFormat="1" ht="51" x14ac:dyDescent="0.2">
      <c r="A264" s="501" t="s">
        <v>1437</v>
      </c>
      <c r="B264" s="502" t="s">
        <v>1715</v>
      </c>
      <c r="C264" s="503">
        <v>0</v>
      </c>
      <c r="D264" s="503">
        <v>0</v>
      </c>
      <c r="E264" s="503">
        <v>0</v>
      </c>
    </row>
    <row r="265" spans="1:5" s="499" customFormat="1" ht="51" x14ac:dyDescent="0.2">
      <c r="A265" s="501" t="s">
        <v>1439</v>
      </c>
      <c r="B265" s="502" t="s">
        <v>1716</v>
      </c>
      <c r="C265" s="503">
        <v>95600</v>
      </c>
      <c r="D265" s="503">
        <v>0</v>
      </c>
      <c r="E265" s="503">
        <v>95600</v>
      </c>
    </row>
    <row r="266" spans="1:5" s="499" customFormat="1" x14ac:dyDescent="0.2">
      <c r="A266" s="501" t="s">
        <v>1441</v>
      </c>
      <c r="B266" s="502" t="s">
        <v>1717</v>
      </c>
      <c r="C266" s="503">
        <v>0</v>
      </c>
      <c r="D266" s="503">
        <v>0</v>
      </c>
      <c r="E266" s="503">
        <v>0</v>
      </c>
    </row>
    <row r="267" spans="1:5" s="499" customFormat="1" x14ac:dyDescent="0.2">
      <c r="A267" s="501" t="s">
        <v>1443</v>
      </c>
      <c r="B267" s="502" t="s">
        <v>1718</v>
      </c>
      <c r="C267" s="503">
        <v>0</v>
      </c>
      <c r="D267" s="503">
        <v>0</v>
      </c>
      <c r="E267" s="503">
        <v>0</v>
      </c>
    </row>
    <row r="268" spans="1:5" s="499" customFormat="1" x14ac:dyDescent="0.2">
      <c r="A268" s="501" t="s">
        <v>1445</v>
      </c>
      <c r="B268" s="502" t="s">
        <v>1719</v>
      </c>
      <c r="C268" s="503">
        <v>0</v>
      </c>
      <c r="D268" s="503">
        <v>0</v>
      </c>
      <c r="E268" s="503">
        <v>0</v>
      </c>
    </row>
    <row r="269" spans="1:5" s="499" customFormat="1" x14ac:dyDescent="0.2">
      <c r="A269" s="501" t="s">
        <v>1447</v>
      </c>
      <c r="B269" s="502" t="s">
        <v>1720</v>
      </c>
      <c r="C269" s="503">
        <v>95600</v>
      </c>
      <c r="D269" s="503">
        <v>0</v>
      </c>
      <c r="E269" s="503">
        <v>95600</v>
      </c>
    </row>
    <row r="270" spans="1:5" s="499" customFormat="1" x14ac:dyDescent="0.2">
      <c r="A270" s="501" t="s">
        <v>1449</v>
      </c>
      <c r="B270" s="502" t="s">
        <v>1721</v>
      </c>
      <c r="C270" s="503">
        <v>0</v>
      </c>
      <c r="D270" s="503">
        <v>0</v>
      </c>
      <c r="E270" s="503">
        <v>0</v>
      </c>
    </row>
    <row r="271" spans="1:5" s="499" customFormat="1" ht="25.5" x14ac:dyDescent="0.2">
      <c r="A271" s="501" t="s">
        <v>1451</v>
      </c>
      <c r="B271" s="502" t="s">
        <v>1722</v>
      </c>
      <c r="C271" s="503">
        <v>0</v>
      </c>
      <c r="D271" s="503">
        <v>0</v>
      </c>
      <c r="E271" s="503">
        <v>0</v>
      </c>
    </row>
    <row r="272" spans="1:5" s="499" customFormat="1" ht="25.5" x14ac:dyDescent="0.2">
      <c r="A272" s="501" t="s">
        <v>1453</v>
      </c>
      <c r="B272" s="502" t="s">
        <v>1723</v>
      </c>
      <c r="C272" s="503">
        <v>0</v>
      </c>
      <c r="D272" s="503">
        <v>0</v>
      </c>
      <c r="E272" s="503">
        <v>0</v>
      </c>
    </row>
    <row r="273" spans="1:5" s="499" customFormat="1" x14ac:dyDescent="0.2">
      <c r="A273" s="501" t="s">
        <v>1455</v>
      </c>
      <c r="B273" s="502" t="s">
        <v>1724</v>
      </c>
      <c r="C273" s="503">
        <v>0</v>
      </c>
      <c r="D273" s="503">
        <v>0</v>
      </c>
      <c r="E273" s="503">
        <v>0</v>
      </c>
    </row>
    <row r="274" spans="1:5" x14ac:dyDescent="0.2">
      <c r="A274" s="492" t="s">
        <v>1725</v>
      </c>
      <c r="B274" s="493" t="s">
        <v>1726</v>
      </c>
      <c r="C274" s="494">
        <v>0</v>
      </c>
      <c r="D274" s="494">
        <v>0</v>
      </c>
      <c r="E274" s="494">
        <v>0</v>
      </c>
    </row>
    <row r="275" spans="1:5" ht="25.5" x14ac:dyDescent="0.2">
      <c r="A275" s="492" t="s">
        <v>1727</v>
      </c>
      <c r="B275" s="493" t="s">
        <v>1728</v>
      </c>
      <c r="C275" s="494">
        <v>2949967</v>
      </c>
      <c r="D275" s="494">
        <v>0</v>
      </c>
      <c r="E275" s="494">
        <v>2949967</v>
      </c>
    </row>
    <row r="276" spans="1:5" x14ac:dyDescent="0.2">
      <c r="A276" s="492" t="s">
        <v>1729</v>
      </c>
      <c r="B276" s="493" t="s">
        <v>1730</v>
      </c>
      <c r="C276" s="494">
        <v>0</v>
      </c>
      <c r="D276" s="494">
        <v>0</v>
      </c>
      <c r="E276" s="494">
        <v>0</v>
      </c>
    </row>
    <row r="277" spans="1:5" x14ac:dyDescent="0.2">
      <c r="A277" s="492" t="s">
        <v>1731</v>
      </c>
      <c r="B277" s="493" t="s">
        <v>1732</v>
      </c>
      <c r="C277" s="494">
        <v>1000000</v>
      </c>
      <c r="D277" s="494">
        <v>0</v>
      </c>
      <c r="E277" s="494">
        <v>1000000</v>
      </c>
    </row>
    <row r="278" spans="1:5" x14ac:dyDescent="0.2">
      <c r="A278" s="492" t="s">
        <v>1733</v>
      </c>
      <c r="B278" s="493" t="s">
        <v>1734</v>
      </c>
      <c r="C278" s="494">
        <v>0</v>
      </c>
      <c r="D278" s="494">
        <v>0</v>
      </c>
      <c r="E278" s="494">
        <v>0</v>
      </c>
    </row>
    <row r="279" spans="1:5" x14ac:dyDescent="0.2">
      <c r="A279" s="492" t="s">
        <v>1735</v>
      </c>
      <c r="B279" s="493" t="s">
        <v>1736</v>
      </c>
      <c r="C279" s="494">
        <v>1949967</v>
      </c>
      <c r="D279" s="494">
        <v>0</v>
      </c>
      <c r="E279" s="494">
        <v>1949967</v>
      </c>
    </row>
    <row r="280" spans="1:5" x14ac:dyDescent="0.2">
      <c r="A280" s="492" t="s">
        <v>1737</v>
      </c>
      <c r="B280" s="493" t="s">
        <v>1738</v>
      </c>
      <c r="C280" s="494">
        <v>0</v>
      </c>
      <c r="D280" s="494">
        <v>0</v>
      </c>
      <c r="E280" s="494">
        <v>0</v>
      </c>
    </row>
    <row r="281" spans="1:5" ht="25.5" x14ac:dyDescent="0.2">
      <c r="A281" s="492" t="s">
        <v>1739</v>
      </c>
      <c r="B281" s="493" t="s">
        <v>1740</v>
      </c>
      <c r="C281" s="494">
        <v>0</v>
      </c>
      <c r="D281" s="494">
        <v>0</v>
      </c>
      <c r="E281" s="494">
        <v>0</v>
      </c>
    </row>
    <row r="282" spans="1:5" ht="25.5" x14ac:dyDescent="0.2">
      <c r="A282" s="492" t="s">
        <v>1741</v>
      </c>
      <c r="B282" s="493" t="s">
        <v>1742</v>
      </c>
      <c r="C282" s="494">
        <v>0</v>
      </c>
      <c r="D282" s="494">
        <v>0</v>
      </c>
      <c r="E282" s="494">
        <v>0</v>
      </c>
    </row>
    <row r="283" spans="1:5" x14ac:dyDescent="0.2">
      <c r="A283" s="492" t="s">
        <v>1743</v>
      </c>
      <c r="B283" s="493" t="s">
        <v>1744</v>
      </c>
      <c r="C283" s="494">
        <v>0</v>
      </c>
      <c r="D283" s="494">
        <v>0</v>
      </c>
      <c r="E283" s="494">
        <v>0</v>
      </c>
    </row>
    <row r="284" spans="1:5" x14ac:dyDescent="0.2">
      <c r="A284" s="492" t="s">
        <v>1745</v>
      </c>
      <c r="B284" s="493" t="s">
        <v>1746</v>
      </c>
      <c r="C284" s="494">
        <v>0</v>
      </c>
      <c r="D284" s="494">
        <v>0</v>
      </c>
      <c r="E284" s="494">
        <v>0</v>
      </c>
    </row>
    <row r="285" spans="1:5" ht="25.5" x14ac:dyDescent="0.2">
      <c r="A285" s="492" t="s">
        <v>1747</v>
      </c>
      <c r="B285" s="493" t="s">
        <v>1748</v>
      </c>
      <c r="C285" s="494">
        <v>0</v>
      </c>
      <c r="D285" s="494">
        <v>0</v>
      </c>
      <c r="E285" s="494">
        <v>0</v>
      </c>
    </row>
    <row r="286" spans="1:5" x14ac:dyDescent="0.2">
      <c r="A286" s="492" t="s">
        <v>1749</v>
      </c>
      <c r="B286" s="493" t="s">
        <v>1750</v>
      </c>
      <c r="C286" s="494">
        <v>0</v>
      </c>
      <c r="D286" s="494">
        <v>0</v>
      </c>
      <c r="E286" s="494">
        <v>0</v>
      </c>
    </row>
    <row r="287" spans="1:5" ht="25.5" x14ac:dyDescent="0.2">
      <c r="A287" s="495" t="s">
        <v>1751</v>
      </c>
      <c r="B287" s="496" t="s">
        <v>1752</v>
      </c>
      <c r="C287" s="497">
        <v>3045567</v>
      </c>
      <c r="D287" s="497">
        <v>0</v>
      </c>
      <c r="E287" s="497">
        <v>3045567</v>
      </c>
    </row>
    <row r="288" spans="1:5" ht="25.5" x14ac:dyDescent="0.2">
      <c r="A288" s="495" t="s">
        <v>1753</v>
      </c>
      <c r="B288" s="496" t="s">
        <v>1754</v>
      </c>
      <c r="C288" s="497">
        <v>2793221892</v>
      </c>
      <c r="D288" s="497">
        <v>0</v>
      </c>
      <c r="E288" s="497">
        <v>2793221892</v>
      </c>
    </row>
  </sheetData>
  <mergeCells count="1">
    <mergeCell ref="A3:E3"/>
  </mergeCells>
  <pageMargins left="0.75" right="0.75" top="1" bottom="1" header="0.5" footer="0.5"/>
  <pageSetup scale="61" fitToHeight="0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45"/>
  <sheetViews>
    <sheetView view="pageBreakPreview" zoomScale="85" zoomScaleNormal="100" zoomScaleSheetLayoutView="85" workbookViewId="0">
      <selection activeCell="E1" sqref="E1"/>
    </sheetView>
  </sheetViews>
  <sheetFormatPr defaultRowHeight="12.75" x14ac:dyDescent="0.2"/>
  <cols>
    <col min="1" max="1" width="8.140625" style="371" customWidth="1"/>
    <col min="2" max="2" width="41" style="371" customWidth="1"/>
    <col min="3" max="5" width="32.85546875" style="371" customWidth="1"/>
    <col min="6" max="256" width="9.140625" style="371"/>
    <col min="257" max="257" width="8.140625" style="371" customWidth="1"/>
    <col min="258" max="258" width="41" style="371" customWidth="1"/>
    <col min="259" max="261" width="32.85546875" style="371" customWidth="1"/>
    <col min="262" max="512" width="9.140625" style="371"/>
    <col min="513" max="513" width="8.140625" style="371" customWidth="1"/>
    <col min="514" max="514" width="41" style="371" customWidth="1"/>
    <col min="515" max="517" width="32.85546875" style="371" customWidth="1"/>
    <col min="518" max="768" width="9.140625" style="371"/>
    <col min="769" max="769" width="8.140625" style="371" customWidth="1"/>
    <col min="770" max="770" width="41" style="371" customWidth="1"/>
    <col min="771" max="773" width="32.85546875" style="371" customWidth="1"/>
    <col min="774" max="1024" width="9.140625" style="371"/>
    <col min="1025" max="1025" width="8.140625" style="371" customWidth="1"/>
    <col min="1026" max="1026" width="41" style="371" customWidth="1"/>
    <col min="1027" max="1029" width="32.85546875" style="371" customWidth="1"/>
    <col min="1030" max="1280" width="9.140625" style="371"/>
    <col min="1281" max="1281" width="8.140625" style="371" customWidth="1"/>
    <col min="1282" max="1282" width="41" style="371" customWidth="1"/>
    <col min="1283" max="1285" width="32.85546875" style="371" customWidth="1"/>
    <col min="1286" max="1536" width="9.140625" style="371"/>
    <col min="1537" max="1537" width="8.140625" style="371" customWidth="1"/>
    <col min="1538" max="1538" width="41" style="371" customWidth="1"/>
    <col min="1539" max="1541" width="32.85546875" style="371" customWidth="1"/>
    <col min="1542" max="1792" width="9.140625" style="371"/>
    <col min="1793" max="1793" width="8.140625" style="371" customWidth="1"/>
    <col min="1794" max="1794" width="41" style="371" customWidth="1"/>
    <col min="1795" max="1797" width="32.85546875" style="371" customWidth="1"/>
    <col min="1798" max="2048" width="9.140625" style="371"/>
    <col min="2049" max="2049" width="8.140625" style="371" customWidth="1"/>
    <col min="2050" max="2050" width="41" style="371" customWidth="1"/>
    <col min="2051" max="2053" width="32.85546875" style="371" customWidth="1"/>
    <col min="2054" max="2304" width="9.140625" style="371"/>
    <col min="2305" max="2305" width="8.140625" style="371" customWidth="1"/>
    <col min="2306" max="2306" width="41" style="371" customWidth="1"/>
    <col min="2307" max="2309" width="32.85546875" style="371" customWidth="1"/>
    <col min="2310" max="2560" width="9.140625" style="371"/>
    <col min="2561" max="2561" width="8.140625" style="371" customWidth="1"/>
    <col min="2562" max="2562" width="41" style="371" customWidth="1"/>
    <col min="2563" max="2565" width="32.85546875" style="371" customWidth="1"/>
    <col min="2566" max="2816" width="9.140625" style="371"/>
    <col min="2817" max="2817" width="8.140625" style="371" customWidth="1"/>
    <col min="2818" max="2818" width="41" style="371" customWidth="1"/>
    <col min="2819" max="2821" width="32.85546875" style="371" customWidth="1"/>
    <col min="2822" max="3072" width="9.140625" style="371"/>
    <col min="3073" max="3073" width="8.140625" style="371" customWidth="1"/>
    <col min="3074" max="3074" width="41" style="371" customWidth="1"/>
    <col min="3075" max="3077" width="32.85546875" style="371" customWidth="1"/>
    <col min="3078" max="3328" width="9.140625" style="371"/>
    <col min="3329" max="3329" width="8.140625" style="371" customWidth="1"/>
    <col min="3330" max="3330" width="41" style="371" customWidth="1"/>
    <col min="3331" max="3333" width="32.85546875" style="371" customWidth="1"/>
    <col min="3334" max="3584" width="9.140625" style="371"/>
    <col min="3585" max="3585" width="8.140625" style="371" customWidth="1"/>
    <col min="3586" max="3586" width="41" style="371" customWidth="1"/>
    <col min="3587" max="3589" width="32.85546875" style="371" customWidth="1"/>
    <col min="3590" max="3840" width="9.140625" style="371"/>
    <col min="3841" max="3841" width="8.140625" style="371" customWidth="1"/>
    <col min="3842" max="3842" width="41" style="371" customWidth="1"/>
    <col min="3843" max="3845" width="32.85546875" style="371" customWidth="1"/>
    <col min="3846" max="4096" width="9.140625" style="371"/>
    <col min="4097" max="4097" width="8.140625" style="371" customWidth="1"/>
    <col min="4098" max="4098" width="41" style="371" customWidth="1"/>
    <col min="4099" max="4101" width="32.85546875" style="371" customWidth="1"/>
    <col min="4102" max="4352" width="9.140625" style="371"/>
    <col min="4353" max="4353" width="8.140625" style="371" customWidth="1"/>
    <col min="4354" max="4354" width="41" style="371" customWidth="1"/>
    <col min="4355" max="4357" width="32.85546875" style="371" customWidth="1"/>
    <col min="4358" max="4608" width="9.140625" style="371"/>
    <col min="4609" max="4609" width="8.140625" style="371" customWidth="1"/>
    <col min="4610" max="4610" width="41" style="371" customWidth="1"/>
    <col min="4611" max="4613" width="32.85546875" style="371" customWidth="1"/>
    <col min="4614" max="4864" width="9.140625" style="371"/>
    <col min="4865" max="4865" width="8.140625" style="371" customWidth="1"/>
    <col min="4866" max="4866" width="41" style="371" customWidth="1"/>
    <col min="4867" max="4869" width="32.85546875" style="371" customWidth="1"/>
    <col min="4870" max="5120" width="9.140625" style="371"/>
    <col min="5121" max="5121" width="8.140625" style="371" customWidth="1"/>
    <col min="5122" max="5122" width="41" style="371" customWidth="1"/>
    <col min="5123" max="5125" width="32.85546875" style="371" customWidth="1"/>
    <col min="5126" max="5376" width="9.140625" style="371"/>
    <col min="5377" max="5377" width="8.140625" style="371" customWidth="1"/>
    <col min="5378" max="5378" width="41" style="371" customWidth="1"/>
    <col min="5379" max="5381" width="32.85546875" style="371" customWidth="1"/>
    <col min="5382" max="5632" width="9.140625" style="371"/>
    <col min="5633" max="5633" width="8.140625" style="371" customWidth="1"/>
    <col min="5634" max="5634" width="41" style="371" customWidth="1"/>
    <col min="5635" max="5637" width="32.85546875" style="371" customWidth="1"/>
    <col min="5638" max="5888" width="9.140625" style="371"/>
    <col min="5889" max="5889" width="8.140625" style="371" customWidth="1"/>
    <col min="5890" max="5890" width="41" style="371" customWidth="1"/>
    <col min="5891" max="5893" width="32.85546875" style="371" customWidth="1"/>
    <col min="5894" max="6144" width="9.140625" style="371"/>
    <col min="6145" max="6145" width="8.140625" style="371" customWidth="1"/>
    <col min="6146" max="6146" width="41" style="371" customWidth="1"/>
    <col min="6147" max="6149" width="32.85546875" style="371" customWidth="1"/>
    <col min="6150" max="6400" width="9.140625" style="371"/>
    <col min="6401" max="6401" width="8.140625" style="371" customWidth="1"/>
    <col min="6402" max="6402" width="41" style="371" customWidth="1"/>
    <col min="6403" max="6405" width="32.85546875" style="371" customWidth="1"/>
    <col min="6406" max="6656" width="9.140625" style="371"/>
    <col min="6657" max="6657" width="8.140625" style="371" customWidth="1"/>
    <col min="6658" max="6658" width="41" style="371" customWidth="1"/>
    <col min="6659" max="6661" width="32.85546875" style="371" customWidth="1"/>
    <col min="6662" max="6912" width="9.140625" style="371"/>
    <col min="6913" max="6913" width="8.140625" style="371" customWidth="1"/>
    <col min="6914" max="6914" width="41" style="371" customWidth="1"/>
    <col min="6915" max="6917" width="32.85546875" style="371" customWidth="1"/>
    <col min="6918" max="7168" width="9.140625" style="371"/>
    <col min="7169" max="7169" width="8.140625" style="371" customWidth="1"/>
    <col min="7170" max="7170" width="41" style="371" customWidth="1"/>
    <col min="7171" max="7173" width="32.85546875" style="371" customWidth="1"/>
    <col min="7174" max="7424" width="9.140625" style="371"/>
    <col min="7425" max="7425" width="8.140625" style="371" customWidth="1"/>
    <col min="7426" max="7426" width="41" style="371" customWidth="1"/>
    <col min="7427" max="7429" width="32.85546875" style="371" customWidth="1"/>
    <col min="7430" max="7680" width="9.140625" style="371"/>
    <col min="7681" max="7681" width="8.140625" style="371" customWidth="1"/>
    <col min="7682" max="7682" width="41" style="371" customWidth="1"/>
    <col min="7683" max="7685" width="32.85546875" style="371" customWidth="1"/>
    <col min="7686" max="7936" width="9.140625" style="371"/>
    <col min="7937" max="7937" width="8.140625" style="371" customWidth="1"/>
    <col min="7938" max="7938" width="41" style="371" customWidth="1"/>
    <col min="7939" max="7941" width="32.85546875" style="371" customWidth="1"/>
    <col min="7942" max="8192" width="9.140625" style="371"/>
    <col min="8193" max="8193" width="8.140625" style="371" customWidth="1"/>
    <col min="8194" max="8194" width="41" style="371" customWidth="1"/>
    <col min="8195" max="8197" width="32.85546875" style="371" customWidth="1"/>
    <col min="8198" max="8448" width="9.140625" style="371"/>
    <col min="8449" max="8449" width="8.140625" style="371" customWidth="1"/>
    <col min="8450" max="8450" width="41" style="371" customWidth="1"/>
    <col min="8451" max="8453" width="32.85546875" style="371" customWidth="1"/>
    <col min="8454" max="8704" width="9.140625" style="371"/>
    <col min="8705" max="8705" width="8.140625" style="371" customWidth="1"/>
    <col min="8706" max="8706" width="41" style="371" customWidth="1"/>
    <col min="8707" max="8709" width="32.85546875" style="371" customWidth="1"/>
    <col min="8710" max="8960" width="9.140625" style="371"/>
    <col min="8961" max="8961" width="8.140625" style="371" customWidth="1"/>
    <col min="8962" max="8962" width="41" style="371" customWidth="1"/>
    <col min="8963" max="8965" width="32.85546875" style="371" customWidth="1"/>
    <col min="8966" max="9216" width="9.140625" style="371"/>
    <col min="9217" max="9217" width="8.140625" style="371" customWidth="1"/>
    <col min="9218" max="9218" width="41" style="371" customWidth="1"/>
    <col min="9219" max="9221" width="32.85546875" style="371" customWidth="1"/>
    <col min="9222" max="9472" width="9.140625" style="371"/>
    <col min="9473" max="9473" width="8.140625" style="371" customWidth="1"/>
    <col min="9474" max="9474" width="41" style="371" customWidth="1"/>
    <col min="9475" max="9477" width="32.85546875" style="371" customWidth="1"/>
    <col min="9478" max="9728" width="9.140625" style="371"/>
    <col min="9729" max="9729" width="8.140625" style="371" customWidth="1"/>
    <col min="9730" max="9730" width="41" style="371" customWidth="1"/>
    <col min="9731" max="9733" width="32.85546875" style="371" customWidth="1"/>
    <col min="9734" max="9984" width="9.140625" style="371"/>
    <col min="9985" max="9985" width="8.140625" style="371" customWidth="1"/>
    <col min="9986" max="9986" width="41" style="371" customWidth="1"/>
    <col min="9987" max="9989" width="32.85546875" style="371" customWidth="1"/>
    <col min="9990" max="10240" width="9.140625" style="371"/>
    <col min="10241" max="10241" width="8.140625" style="371" customWidth="1"/>
    <col min="10242" max="10242" width="41" style="371" customWidth="1"/>
    <col min="10243" max="10245" width="32.85546875" style="371" customWidth="1"/>
    <col min="10246" max="10496" width="9.140625" style="371"/>
    <col min="10497" max="10497" width="8.140625" style="371" customWidth="1"/>
    <col min="10498" max="10498" width="41" style="371" customWidth="1"/>
    <col min="10499" max="10501" width="32.85546875" style="371" customWidth="1"/>
    <col min="10502" max="10752" width="9.140625" style="371"/>
    <col min="10753" max="10753" width="8.140625" style="371" customWidth="1"/>
    <col min="10754" max="10754" width="41" style="371" customWidth="1"/>
    <col min="10755" max="10757" width="32.85546875" style="371" customWidth="1"/>
    <col min="10758" max="11008" width="9.140625" style="371"/>
    <col min="11009" max="11009" width="8.140625" style="371" customWidth="1"/>
    <col min="11010" max="11010" width="41" style="371" customWidth="1"/>
    <col min="11011" max="11013" width="32.85546875" style="371" customWidth="1"/>
    <col min="11014" max="11264" width="9.140625" style="371"/>
    <col min="11265" max="11265" width="8.140625" style="371" customWidth="1"/>
    <col min="11266" max="11266" width="41" style="371" customWidth="1"/>
    <col min="11267" max="11269" width="32.85546875" style="371" customWidth="1"/>
    <col min="11270" max="11520" width="9.140625" style="371"/>
    <col min="11521" max="11521" width="8.140625" style="371" customWidth="1"/>
    <col min="11522" max="11522" width="41" style="371" customWidth="1"/>
    <col min="11523" max="11525" width="32.85546875" style="371" customWidth="1"/>
    <col min="11526" max="11776" width="9.140625" style="371"/>
    <col min="11777" max="11777" width="8.140625" style="371" customWidth="1"/>
    <col min="11778" max="11778" width="41" style="371" customWidth="1"/>
    <col min="11779" max="11781" width="32.85546875" style="371" customWidth="1"/>
    <col min="11782" max="12032" width="9.140625" style="371"/>
    <col min="12033" max="12033" width="8.140625" style="371" customWidth="1"/>
    <col min="12034" max="12034" width="41" style="371" customWidth="1"/>
    <col min="12035" max="12037" width="32.85546875" style="371" customWidth="1"/>
    <col min="12038" max="12288" width="9.140625" style="371"/>
    <col min="12289" max="12289" width="8.140625" style="371" customWidth="1"/>
    <col min="12290" max="12290" width="41" style="371" customWidth="1"/>
    <col min="12291" max="12293" width="32.85546875" style="371" customWidth="1"/>
    <col min="12294" max="12544" width="9.140625" style="371"/>
    <col min="12545" max="12545" width="8.140625" style="371" customWidth="1"/>
    <col min="12546" max="12546" width="41" style="371" customWidth="1"/>
    <col min="12547" max="12549" width="32.85546875" style="371" customWidth="1"/>
    <col min="12550" max="12800" width="9.140625" style="371"/>
    <col min="12801" max="12801" width="8.140625" style="371" customWidth="1"/>
    <col min="12802" max="12802" width="41" style="371" customWidth="1"/>
    <col min="12803" max="12805" width="32.85546875" style="371" customWidth="1"/>
    <col min="12806" max="13056" width="9.140625" style="371"/>
    <col min="13057" max="13057" width="8.140625" style="371" customWidth="1"/>
    <col min="13058" max="13058" width="41" style="371" customWidth="1"/>
    <col min="13059" max="13061" width="32.85546875" style="371" customWidth="1"/>
    <col min="13062" max="13312" width="9.140625" style="371"/>
    <col min="13313" max="13313" width="8.140625" style="371" customWidth="1"/>
    <col min="13314" max="13314" width="41" style="371" customWidth="1"/>
    <col min="13315" max="13317" width="32.85546875" style="371" customWidth="1"/>
    <col min="13318" max="13568" width="9.140625" style="371"/>
    <col min="13569" max="13569" width="8.140625" style="371" customWidth="1"/>
    <col min="13570" max="13570" width="41" style="371" customWidth="1"/>
    <col min="13571" max="13573" width="32.85546875" style="371" customWidth="1"/>
    <col min="13574" max="13824" width="9.140625" style="371"/>
    <col min="13825" max="13825" width="8.140625" style="371" customWidth="1"/>
    <col min="13826" max="13826" width="41" style="371" customWidth="1"/>
    <col min="13827" max="13829" width="32.85546875" style="371" customWidth="1"/>
    <col min="13830" max="14080" width="9.140625" style="371"/>
    <col min="14081" max="14081" width="8.140625" style="371" customWidth="1"/>
    <col min="14082" max="14082" width="41" style="371" customWidth="1"/>
    <col min="14083" max="14085" width="32.85546875" style="371" customWidth="1"/>
    <col min="14086" max="14336" width="9.140625" style="371"/>
    <col min="14337" max="14337" width="8.140625" style="371" customWidth="1"/>
    <col min="14338" max="14338" width="41" style="371" customWidth="1"/>
    <col min="14339" max="14341" width="32.85546875" style="371" customWidth="1"/>
    <col min="14342" max="14592" width="9.140625" style="371"/>
    <col min="14593" max="14593" width="8.140625" style="371" customWidth="1"/>
    <col min="14594" max="14594" width="41" style="371" customWidth="1"/>
    <col min="14595" max="14597" width="32.85546875" style="371" customWidth="1"/>
    <col min="14598" max="14848" width="9.140625" style="371"/>
    <col min="14849" max="14849" width="8.140625" style="371" customWidth="1"/>
    <col min="14850" max="14850" width="41" style="371" customWidth="1"/>
    <col min="14851" max="14853" width="32.85546875" style="371" customWidth="1"/>
    <col min="14854" max="15104" width="9.140625" style="371"/>
    <col min="15105" max="15105" width="8.140625" style="371" customWidth="1"/>
    <col min="15106" max="15106" width="41" style="371" customWidth="1"/>
    <col min="15107" max="15109" width="32.85546875" style="371" customWidth="1"/>
    <col min="15110" max="15360" width="9.140625" style="371"/>
    <col min="15361" max="15361" width="8.140625" style="371" customWidth="1"/>
    <col min="15362" max="15362" width="41" style="371" customWidth="1"/>
    <col min="15363" max="15365" width="32.85546875" style="371" customWidth="1"/>
    <col min="15366" max="15616" width="9.140625" style="371"/>
    <col min="15617" max="15617" width="8.140625" style="371" customWidth="1"/>
    <col min="15618" max="15618" width="41" style="371" customWidth="1"/>
    <col min="15619" max="15621" width="32.85546875" style="371" customWidth="1"/>
    <col min="15622" max="15872" width="9.140625" style="371"/>
    <col min="15873" max="15873" width="8.140625" style="371" customWidth="1"/>
    <col min="15874" max="15874" width="41" style="371" customWidth="1"/>
    <col min="15875" max="15877" width="32.85546875" style="371" customWidth="1"/>
    <col min="15878" max="16128" width="9.140625" style="371"/>
    <col min="16129" max="16129" width="8.140625" style="371" customWidth="1"/>
    <col min="16130" max="16130" width="41" style="371" customWidth="1"/>
    <col min="16131" max="16133" width="32.85546875" style="371" customWidth="1"/>
    <col min="16134" max="16384" width="9.140625" style="371"/>
  </cols>
  <sheetData>
    <row r="1" spans="1:5" ht="15" x14ac:dyDescent="0.25">
      <c r="E1" s="297" t="s">
        <v>1934</v>
      </c>
    </row>
    <row r="3" spans="1:5" s="499" customFormat="1" ht="17.25" customHeight="1" x14ac:dyDescent="0.2">
      <c r="A3" s="559" t="s">
        <v>1904</v>
      </c>
      <c r="B3" s="560"/>
      <c r="C3" s="560"/>
      <c r="D3" s="560"/>
      <c r="E3" s="560"/>
    </row>
    <row r="4" spans="1:5" s="499" customFormat="1" ht="15" x14ac:dyDescent="0.2">
      <c r="A4" s="500" t="s">
        <v>917</v>
      </c>
      <c r="B4" s="500" t="s">
        <v>413</v>
      </c>
      <c r="C4" s="500" t="s">
        <v>918</v>
      </c>
      <c r="D4" s="500" t="s">
        <v>919</v>
      </c>
      <c r="E4" s="500" t="s">
        <v>920</v>
      </c>
    </row>
    <row r="5" spans="1:5" s="499" customFormat="1" ht="15" x14ac:dyDescent="0.2">
      <c r="A5" s="498">
        <v>1</v>
      </c>
      <c r="B5" s="498">
        <v>2</v>
      </c>
      <c r="C5" s="498">
        <v>3</v>
      </c>
      <c r="D5" s="498">
        <v>4</v>
      </c>
      <c r="E5" s="498">
        <v>5</v>
      </c>
    </row>
    <row r="6" spans="1:5" s="499" customFormat="1" ht="25.5" x14ac:dyDescent="0.2">
      <c r="A6" s="501" t="s">
        <v>921</v>
      </c>
      <c r="B6" s="502" t="s">
        <v>1755</v>
      </c>
      <c r="C6" s="503">
        <v>7109000</v>
      </c>
      <c r="D6" s="503">
        <v>0</v>
      </c>
      <c r="E6" s="503">
        <v>7109000</v>
      </c>
    </row>
    <row r="7" spans="1:5" s="499" customFormat="1" x14ac:dyDescent="0.2">
      <c r="A7" s="501" t="s">
        <v>923</v>
      </c>
      <c r="B7" s="502" t="s">
        <v>1756</v>
      </c>
      <c r="C7" s="503">
        <v>0</v>
      </c>
      <c r="D7" s="503">
        <v>0</v>
      </c>
      <c r="E7" s="503">
        <v>0</v>
      </c>
    </row>
    <row r="8" spans="1:5" s="499" customFormat="1" ht="25.5" x14ac:dyDescent="0.2">
      <c r="A8" s="501" t="s">
        <v>925</v>
      </c>
      <c r="B8" s="502" t="s">
        <v>1757</v>
      </c>
      <c r="C8" s="503">
        <v>984239000</v>
      </c>
      <c r="D8" s="503">
        <v>0</v>
      </c>
      <c r="E8" s="503">
        <v>984239000</v>
      </c>
    </row>
    <row r="9" spans="1:5" s="499" customFormat="1" ht="25.5" x14ac:dyDescent="0.2">
      <c r="A9" s="501" t="s">
        <v>927</v>
      </c>
      <c r="B9" s="502" t="s">
        <v>1758</v>
      </c>
      <c r="C9" s="503">
        <v>10000000</v>
      </c>
      <c r="D9" s="503">
        <v>0</v>
      </c>
      <c r="E9" s="503">
        <v>10000000</v>
      </c>
    </row>
    <row r="10" spans="1:5" s="499" customFormat="1" x14ac:dyDescent="0.2">
      <c r="A10" s="501" t="s">
        <v>929</v>
      </c>
      <c r="B10" s="502" t="s">
        <v>1759</v>
      </c>
      <c r="C10" s="503">
        <v>0</v>
      </c>
      <c r="D10" s="503">
        <v>0</v>
      </c>
      <c r="E10" s="503">
        <v>0</v>
      </c>
    </row>
    <row r="11" spans="1:5" s="499" customFormat="1" ht="25.5" x14ac:dyDescent="0.2">
      <c r="A11" s="501" t="s">
        <v>931</v>
      </c>
      <c r="B11" s="502" t="s">
        <v>1760</v>
      </c>
      <c r="C11" s="503">
        <v>1001348000</v>
      </c>
      <c r="D11" s="503">
        <v>0</v>
      </c>
      <c r="E11" s="503">
        <v>1001348000</v>
      </c>
    </row>
    <row r="12" spans="1:5" s="499" customFormat="1" ht="25.5" x14ac:dyDescent="0.2">
      <c r="A12" s="501" t="s">
        <v>933</v>
      </c>
      <c r="B12" s="502" t="s">
        <v>1761</v>
      </c>
      <c r="C12" s="503">
        <v>0</v>
      </c>
      <c r="D12" s="503">
        <v>0</v>
      </c>
      <c r="E12" s="503">
        <v>0</v>
      </c>
    </row>
    <row r="13" spans="1:5" s="499" customFormat="1" x14ac:dyDescent="0.2">
      <c r="A13" s="501" t="s">
        <v>935</v>
      </c>
      <c r="B13" s="502" t="s">
        <v>1762</v>
      </c>
      <c r="C13" s="503">
        <v>0</v>
      </c>
      <c r="D13" s="503">
        <v>0</v>
      </c>
      <c r="E13" s="503">
        <v>0</v>
      </c>
    </row>
    <row r="14" spans="1:5" s="499" customFormat="1" x14ac:dyDescent="0.2">
      <c r="A14" s="501" t="s">
        <v>937</v>
      </c>
      <c r="B14" s="502" t="s">
        <v>1763</v>
      </c>
      <c r="C14" s="503">
        <v>0</v>
      </c>
      <c r="D14" s="503">
        <v>0</v>
      </c>
      <c r="E14" s="503">
        <v>0</v>
      </c>
    </row>
    <row r="15" spans="1:5" s="499" customFormat="1" ht="25.5" x14ac:dyDescent="0.2">
      <c r="A15" s="501" t="s">
        <v>939</v>
      </c>
      <c r="B15" s="502" t="s">
        <v>1764</v>
      </c>
      <c r="C15" s="503">
        <v>0</v>
      </c>
      <c r="D15" s="503">
        <v>0</v>
      </c>
      <c r="E15" s="503">
        <v>0</v>
      </c>
    </row>
    <row r="16" spans="1:5" s="499" customFormat="1" x14ac:dyDescent="0.2">
      <c r="A16" s="501" t="s">
        <v>941</v>
      </c>
      <c r="B16" s="502" t="s">
        <v>1765</v>
      </c>
      <c r="C16" s="503">
        <v>0</v>
      </c>
      <c r="D16" s="503">
        <v>0</v>
      </c>
      <c r="E16" s="503">
        <v>0</v>
      </c>
    </row>
    <row r="17" spans="1:5" s="499" customFormat="1" ht="25.5" x14ac:dyDescent="0.2">
      <c r="A17" s="501" t="s">
        <v>943</v>
      </c>
      <c r="B17" s="502" t="s">
        <v>1766</v>
      </c>
      <c r="C17" s="503">
        <v>0</v>
      </c>
      <c r="D17" s="503">
        <v>0</v>
      </c>
      <c r="E17" s="503">
        <v>0</v>
      </c>
    </row>
    <row r="18" spans="1:5" s="499" customFormat="1" x14ac:dyDescent="0.2">
      <c r="A18" s="501" t="s">
        <v>945</v>
      </c>
      <c r="B18" s="502" t="s">
        <v>1767</v>
      </c>
      <c r="C18" s="503">
        <v>0</v>
      </c>
      <c r="D18" s="503">
        <v>0</v>
      </c>
      <c r="E18" s="503">
        <v>0</v>
      </c>
    </row>
    <row r="19" spans="1:5" s="499" customFormat="1" x14ac:dyDescent="0.2">
      <c r="A19" s="501" t="s">
        <v>947</v>
      </c>
      <c r="B19" s="502" t="s">
        <v>1768</v>
      </c>
      <c r="C19" s="503">
        <v>0</v>
      </c>
      <c r="D19" s="503">
        <v>0</v>
      </c>
      <c r="E19" s="503">
        <v>0</v>
      </c>
    </row>
    <row r="20" spans="1:5" s="499" customFormat="1" x14ac:dyDescent="0.2">
      <c r="A20" s="501" t="s">
        <v>949</v>
      </c>
      <c r="B20" s="502" t="s">
        <v>1769</v>
      </c>
      <c r="C20" s="503">
        <v>0</v>
      </c>
      <c r="D20" s="503">
        <v>0</v>
      </c>
      <c r="E20" s="503">
        <v>0</v>
      </c>
    </row>
    <row r="21" spans="1:5" s="499" customFormat="1" x14ac:dyDescent="0.2">
      <c r="A21" s="501" t="s">
        <v>951</v>
      </c>
      <c r="B21" s="502" t="s">
        <v>1770</v>
      </c>
      <c r="C21" s="503">
        <v>0</v>
      </c>
      <c r="D21" s="503">
        <v>0</v>
      </c>
      <c r="E21" s="503">
        <v>0</v>
      </c>
    </row>
    <row r="22" spans="1:5" s="499" customFormat="1" ht="25.5" x14ac:dyDescent="0.2">
      <c r="A22" s="501" t="s">
        <v>953</v>
      </c>
      <c r="B22" s="502" t="s">
        <v>1771</v>
      </c>
      <c r="C22" s="503">
        <v>0</v>
      </c>
      <c r="D22" s="503">
        <v>0</v>
      </c>
      <c r="E22" s="503">
        <v>0</v>
      </c>
    </row>
    <row r="23" spans="1:5" s="499" customFormat="1" x14ac:dyDescent="0.2">
      <c r="A23" s="501" t="s">
        <v>955</v>
      </c>
      <c r="B23" s="502" t="s">
        <v>1772</v>
      </c>
      <c r="C23" s="503">
        <v>0</v>
      </c>
      <c r="D23" s="503">
        <v>0</v>
      </c>
      <c r="E23" s="503">
        <v>0</v>
      </c>
    </row>
    <row r="24" spans="1:5" s="499" customFormat="1" ht="25.5" x14ac:dyDescent="0.2">
      <c r="A24" s="501" t="s">
        <v>957</v>
      </c>
      <c r="B24" s="502" t="s">
        <v>1773</v>
      </c>
      <c r="C24" s="503">
        <v>0</v>
      </c>
      <c r="D24" s="503">
        <v>0</v>
      </c>
      <c r="E24" s="503">
        <v>0</v>
      </c>
    </row>
    <row r="25" spans="1:5" s="499" customFormat="1" ht="25.5" x14ac:dyDescent="0.2">
      <c r="A25" s="501" t="s">
        <v>959</v>
      </c>
      <c r="B25" s="502" t="s">
        <v>1774</v>
      </c>
      <c r="C25" s="503">
        <v>0</v>
      </c>
      <c r="D25" s="503">
        <v>0</v>
      </c>
      <c r="E25" s="503">
        <v>0</v>
      </c>
    </row>
    <row r="26" spans="1:5" s="499" customFormat="1" ht="25.5" x14ac:dyDescent="0.2">
      <c r="A26" s="501" t="s">
        <v>961</v>
      </c>
      <c r="B26" s="502" t="s">
        <v>1775</v>
      </c>
      <c r="C26" s="503">
        <v>39627141</v>
      </c>
      <c r="D26" s="503">
        <v>0</v>
      </c>
      <c r="E26" s="503">
        <v>39627141</v>
      </c>
    </row>
    <row r="27" spans="1:5" s="499" customFormat="1" ht="25.5" x14ac:dyDescent="0.2">
      <c r="A27" s="501" t="s">
        <v>963</v>
      </c>
      <c r="B27" s="502" t="s">
        <v>1776</v>
      </c>
      <c r="C27" s="503">
        <v>867479142</v>
      </c>
      <c r="D27" s="503">
        <v>-867479142</v>
      </c>
      <c r="E27" s="503">
        <v>0</v>
      </c>
    </row>
    <row r="28" spans="1:5" s="499" customFormat="1" ht="25.5" x14ac:dyDescent="0.2">
      <c r="A28" s="501" t="s">
        <v>965</v>
      </c>
      <c r="B28" s="502" t="s">
        <v>1777</v>
      </c>
      <c r="C28" s="503">
        <v>0</v>
      </c>
      <c r="D28" s="503">
        <v>0</v>
      </c>
      <c r="E28" s="503">
        <v>0</v>
      </c>
    </row>
    <row r="29" spans="1:5" s="499" customFormat="1" x14ac:dyDescent="0.2">
      <c r="A29" s="501" t="s">
        <v>967</v>
      </c>
      <c r="B29" s="502" t="s">
        <v>1778</v>
      </c>
      <c r="C29" s="503">
        <v>0</v>
      </c>
      <c r="D29" s="503">
        <v>0</v>
      </c>
      <c r="E29" s="503">
        <v>0</v>
      </c>
    </row>
    <row r="30" spans="1:5" s="499" customFormat="1" ht="25.5" x14ac:dyDescent="0.2">
      <c r="A30" s="501" t="s">
        <v>969</v>
      </c>
      <c r="B30" s="502" t="s">
        <v>1779</v>
      </c>
      <c r="C30" s="503">
        <v>0</v>
      </c>
      <c r="D30" s="503">
        <v>0</v>
      </c>
      <c r="E30" s="503">
        <v>0</v>
      </c>
    </row>
    <row r="31" spans="1:5" s="499" customFormat="1" ht="25.5" x14ac:dyDescent="0.2">
      <c r="A31" s="501" t="s">
        <v>971</v>
      </c>
      <c r="B31" s="502" t="s">
        <v>1780</v>
      </c>
      <c r="C31" s="503">
        <v>0</v>
      </c>
      <c r="D31" s="503">
        <v>0</v>
      </c>
      <c r="E31" s="503">
        <v>0</v>
      </c>
    </row>
    <row r="32" spans="1:5" ht="25.5" x14ac:dyDescent="0.2">
      <c r="A32" s="492" t="s">
        <v>973</v>
      </c>
      <c r="B32" s="493" t="s">
        <v>1781</v>
      </c>
      <c r="C32" s="494">
        <v>0</v>
      </c>
      <c r="D32" s="494">
        <v>0</v>
      </c>
      <c r="E32" s="494">
        <v>0</v>
      </c>
    </row>
    <row r="33" spans="1:5" ht="25.5" x14ac:dyDescent="0.2">
      <c r="A33" s="492" t="s">
        <v>975</v>
      </c>
      <c r="B33" s="493" t="s">
        <v>1782</v>
      </c>
      <c r="C33" s="494">
        <v>0</v>
      </c>
      <c r="D33" s="494">
        <v>0</v>
      </c>
      <c r="E33" s="494">
        <v>0</v>
      </c>
    </row>
    <row r="34" spans="1:5" ht="25.5" x14ac:dyDescent="0.2">
      <c r="A34" s="492" t="s">
        <v>977</v>
      </c>
      <c r="B34" s="493" t="s">
        <v>1783</v>
      </c>
      <c r="C34" s="494">
        <v>1908454283</v>
      </c>
      <c r="D34" s="494">
        <v>-867479142</v>
      </c>
      <c r="E34" s="494">
        <v>1040975141</v>
      </c>
    </row>
    <row r="35" spans="1:5" ht="25.5" x14ac:dyDescent="0.2">
      <c r="A35" s="492" t="s">
        <v>979</v>
      </c>
      <c r="B35" s="493" t="s">
        <v>1784</v>
      </c>
      <c r="C35" s="494">
        <v>0</v>
      </c>
      <c r="D35" s="494">
        <v>0</v>
      </c>
      <c r="E35" s="494">
        <v>0</v>
      </c>
    </row>
    <row r="36" spans="1:5" ht="25.5" x14ac:dyDescent="0.2">
      <c r="A36" s="492" t="s">
        <v>981</v>
      </c>
      <c r="B36" s="493" t="s">
        <v>1785</v>
      </c>
      <c r="C36" s="494">
        <v>0</v>
      </c>
      <c r="D36" s="494">
        <v>0</v>
      </c>
      <c r="E36" s="494">
        <v>0</v>
      </c>
    </row>
    <row r="37" spans="1:5" x14ac:dyDescent="0.2">
      <c r="A37" s="492" t="s">
        <v>983</v>
      </c>
      <c r="B37" s="493" t="s">
        <v>1786</v>
      </c>
      <c r="C37" s="494">
        <v>0</v>
      </c>
      <c r="D37" s="494">
        <v>0</v>
      </c>
      <c r="E37" s="494">
        <v>0</v>
      </c>
    </row>
    <row r="38" spans="1:5" x14ac:dyDescent="0.2">
      <c r="A38" s="492" t="s">
        <v>985</v>
      </c>
      <c r="B38" s="493" t="s">
        <v>1787</v>
      </c>
      <c r="C38" s="494">
        <v>0</v>
      </c>
      <c r="D38" s="494">
        <v>0</v>
      </c>
      <c r="E38" s="494">
        <v>0</v>
      </c>
    </row>
    <row r="39" spans="1:5" ht="38.25" x14ac:dyDescent="0.2">
      <c r="A39" s="492" t="s">
        <v>987</v>
      </c>
      <c r="B39" s="493" t="s">
        <v>1788</v>
      </c>
      <c r="C39" s="494">
        <v>0</v>
      </c>
      <c r="D39" s="494">
        <v>0</v>
      </c>
      <c r="E39" s="494">
        <v>0</v>
      </c>
    </row>
    <row r="40" spans="1:5" ht="25.5" x14ac:dyDescent="0.2">
      <c r="A40" s="492" t="s">
        <v>989</v>
      </c>
      <c r="B40" s="493" t="s">
        <v>1789</v>
      </c>
      <c r="C40" s="494">
        <v>0</v>
      </c>
      <c r="D40" s="494">
        <v>0</v>
      </c>
      <c r="E40" s="494">
        <v>0</v>
      </c>
    </row>
    <row r="41" spans="1:5" x14ac:dyDescent="0.2">
      <c r="A41" s="492" t="s">
        <v>991</v>
      </c>
      <c r="B41" s="493" t="s">
        <v>1790</v>
      </c>
      <c r="C41" s="494">
        <v>0</v>
      </c>
      <c r="D41" s="494">
        <v>0</v>
      </c>
      <c r="E41" s="494">
        <v>0</v>
      </c>
    </row>
    <row r="42" spans="1:5" ht="25.5" x14ac:dyDescent="0.2">
      <c r="A42" s="492" t="s">
        <v>993</v>
      </c>
      <c r="B42" s="493" t="s">
        <v>1791</v>
      </c>
      <c r="C42" s="494">
        <v>0</v>
      </c>
      <c r="D42" s="494">
        <v>0</v>
      </c>
      <c r="E42" s="494">
        <v>0</v>
      </c>
    </row>
    <row r="43" spans="1:5" ht="25.5" x14ac:dyDescent="0.2">
      <c r="A43" s="492" t="s">
        <v>995</v>
      </c>
      <c r="B43" s="493" t="s">
        <v>1792</v>
      </c>
      <c r="C43" s="494">
        <v>0</v>
      </c>
      <c r="D43" s="494">
        <v>0</v>
      </c>
      <c r="E43" s="494">
        <v>0</v>
      </c>
    </row>
    <row r="44" spans="1:5" x14ac:dyDescent="0.2">
      <c r="A44" s="492" t="s">
        <v>997</v>
      </c>
      <c r="B44" s="493" t="s">
        <v>1793</v>
      </c>
      <c r="C44" s="494">
        <v>0</v>
      </c>
      <c r="D44" s="494">
        <v>0</v>
      </c>
      <c r="E44" s="494">
        <v>0</v>
      </c>
    </row>
    <row r="45" spans="1:5" ht="25.5" x14ac:dyDescent="0.2">
      <c r="A45" s="495" t="s">
        <v>999</v>
      </c>
      <c r="B45" s="496" t="s">
        <v>1794</v>
      </c>
      <c r="C45" s="497">
        <v>1908454283</v>
      </c>
      <c r="D45" s="497">
        <v>-867479142</v>
      </c>
      <c r="E45" s="497">
        <v>1040975141</v>
      </c>
    </row>
  </sheetData>
  <mergeCells count="1">
    <mergeCell ref="A3:E3"/>
  </mergeCells>
  <pageMargins left="0.75" right="0.75" top="1" bottom="1" header="0.5" footer="0.5"/>
  <pageSetup scale="61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pageSetUpPr fitToPage="1"/>
  </sheetPr>
  <dimension ref="A1:R429"/>
  <sheetViews>
    <sheetView view="pageBreakPreview" zoomScale="85" zoomScaleNormal="80" zoomScaleSheetLayoutView="85" workbookViewId="0">
      <selection activeCell="D3" sqref="D3"/>
    </sheetView>
  </sheetViews>
  <sheetFormatPr defaultRowHeight="16.5" x14ac:dyDescent="0.25"/>
  <cols>
    <col min="1" max="1" width="5.85546875" style="59" customWidth="1"/>
    <col min="2" max="2" width="7.7109375" style="31" customWidth="1"/>
    <col min="3" max="3" width="65.42578125" style="31" customWidth="1"/>
    <col min="4" max="4" width="10" style="10" customWidth="1"/>
    <col min="5" max="5" width="11.42578125" style="10" customWidth="1"/>
    <col min="6" max="7" width="9.140625" style="10"/>
    <col min="8" max="8" width="10" style="10" customWidth="1"/>
    <col min="9" max="9" width="11.42578125" style="10" customWidth="1"/>
    <col min="10" max="11" width="9.140625" style="10"/>
    <col min="12" max="12" width="10" style="10" customWidth="1"/>
    <col min="13" max="13" width="11.42578125" style="10" customWidth="1"/>
    <col min="14" max="15" width="9.140625" style="10"/>
    <col min="16" max="16384" width="9.140625" style="9"/>
  </cols>
  <sheetData>
    <row r="1" spans="1:15" s="12" customFormat="1" x14ac:dyDescent="0.25">
      <c r="A1" s="193"/>
      <c r="B1" s="220"/>
      <c r="C1" s="220"/>
      <c r="D1" s="220"/>
      <c r="E1" s="220"/>
      <c r="F1" s="220"/>
      <c r="G1" s="220"/>
      <c r="H1" s="220"/>
      <c r="I1" s="220"/>
      <c r="J1" s="220"/>
      <c r="K1" s="77"/>
      <c r="L1" s="220"/>
      <c r="M1" s="220"/>
      <c r="N1" s="220"/>
      <c r="O1" s="343" t="s">
        <v>1917</v>
      </c>
    </row>
    <row r="2" spans="1:15" s="10" customFormat="1" x14ac:dyDescent="0.25">
      <c r="A2" s="194"/>
      <c r="B2" s="194"/>
      <c r="C2" s="194" t="s">
        <v>54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5" s="10" customFormat="1" ht="17.25" thickBot="1" x14ac:dyDescent="0.3">
      <c r="A3" s="221"/>
      <c r="B3" s="221"/>
      <c r="C3" s="221" t="s">
        <v>363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</row>
    <row r="4" spans="1:15" s="10" customFormat="1" ht="17.25" thickBot="1" x14ac:dyDescent="0.3">
      <c r="A4" s="222"/>
      <c r="B4" s="223"/>
      <c r="C4" s="224"/>
      <c r="D4" s="521" t="s">
        <v>361</v>
      </c>
      <c r="E4" s="522"/>
      <c r="F4" s="522"/>
      <c r="G4" s="523"/>
      <c r="H4" s="521" t="s">
        <v>535</v>
      </c>
      <c r="I4" s="522"/>
      <c r="J4" s="522"/>
      <c r="K4" s="523"/>
      <c r="L4" s="521" t="s">
        <v>679</v>
      </c>
      <c r="M4" s="522"/>
      <c r="N4" s="522"/>
      <c r="O4" s="523"/>
    </row>
    <row r="5" spans="1:15" s="50" customFormat="1" ht="45.75" thickBot="1" x14ac:dyDescent="0.3">
      <c r="A5" s="225"/>
      <c r="B5" s="226"/>
      <c r="C5" s="227"/>
      <c r="D5" s="201" t="s">
        <v>47</v>
      </c>
      <c r="E5" s="202" t="s">
        <v>68</v>
      </c>
      <c r="F5" s="203" t="s">
        <v>69</v>
      </c>
      <c r="G5" s="204" t="s">
        <v>70</v>
      </c>
      <c r="H5" s="201" t="s">
        <v>47</v>
      </c>
      <c r="I5" s="202" t="s">
        <v>68</v>
      </c>
      <c r="J5" s="203" t="s">
        <v>69</v>
      </c>
      <c r="K5" s="204" t="s">
        <v>70</v>
      </c>
      <c r="L5" s="201" t="s">
        <v>47</v>
      </c>
      <c r="M5" s="202" t="s">
        <v>68</v>
      </c>
      <c r="N5" s="203" t="s">
        <v>69</v>
      </c>
      <c r="O5" s="204" t="s">
        <v>70</v>
      </c>
    </row>
    <row r="6" spans="1:15" s="10" customFormat="1" x14ac:dyDescent="0.25">
      <c r="A6" s="228" t="s">
        <v>24</v>
      </c>
      <c r="B6" s="229" t="s">
        <v>25</v>
      </c>
      <c r="C6" s="230" t="s">
        <v>26</v>
      </c>
      <c r="D6" s="205"/>
      <c r="E6" s="231"/>
      <c r="F6" s="231"/>
      <c r="G6" s="232"/>
      <c r="H6" s="205"/>
      <c r="I6" s="231"/>
      <c r="J6" s="231"/>
      <c r="K6" s="232"/>
      <c r="L6" s="205"/>
      <c r="M6" s="231"/>
      <c r="N6" s="231"/>
      <c r="O6" s="232"/>
    </row>
    <row r="7" spans="1:15" s="10" customFormat="1" x14ac:dyDescent="0.25">
      <c r="A7" s="213"/>
      <c r="B7" s="233"/>
      <c r="C7" s="67"/>
      <c r="D7" s="81"/>
      <c r="E7" s="33"/>
      <c r="F7" s="33"/>
      <c r="G7" s="101"/>
      <c r="H7" s="81"/>
      <c r="I7" s="33"/>
      <c r="J7" s="33"/>
      <c r="K7" s="101"/>
      <c r="L7" s="81"/>
      <c r="M7" s="33"/>
      <c r="N7" s="33"/>
      <c r="O7" s="101"/>
    </row>
    <row r="8" spans="1:15" s="10" customFormat="1" ht="29.25" x14ac:dyDescent="0.25">
      <c r="A8" s="213">
        <v>101</v>
      </c>
      <c r="B8" s="233"/>
      <c r="C8" s="283" t="s">
        <v>648</v>
      </c>
      <c r="D8" s="211"/>
      <c r="E8" s="33"/>
      <c r="F8" s="33"/>
      <c r="G8" s="101"/>
      <c r="H8" s="211"/>
      <c r="I8" s="33"/>
      <c r="J8" s="33"/>
      <c r="K8" s="101"/>
      <c r="L8" s="211"/>
      <c r="M8" s="33"/>
      <c r="N8" s="33"/>
      <c r="O8" s="101"/>
    </row>
    <row r="9" spans="1:15" s="10" customFormat="1" x14ac:dyDescent="0.25">
      <c r="A9" s="234"/>
      <c r="B9" s="42" t="s">
        <v>27</v>
      </c>
      <c r="C9" s="66" t="s">
        <v>44</v>
      </c>
      <c r="D9" s="87">
        <v>59000</v>
      </c>
      <c r="E9" s="30">
        <v>59000</v>
      </c>
      <c r="F9" s="30"/>
      <c r="G9" s="102"/>
      <c r="H9" s="87">
        <v>116664</v>
      </c>
      <c r="I9" s="30">
        <v>116664</v>
      </c>
      <c r="J9" s="30"/>
      <c r="K9" s="102"/>
      <c r="L9" s="87">
        <v>111444</v>
      </c>
      <c r="M9" s="30">
        <v>111444</v>
      </c>
      <c r="N9" s="30"/>
      <c r="O9" s="102"/>
    </row>
    <row r="10" spans="1:15" s="10" customFormat="1" x14ac:dyDescent="0.25">
      <c r="A10" s="234"/>
      <c r="B10" s="42" t="s">
        <v>33</v>
      </c>
      <c r="C10" s="66" t="s">
        <v>84</v>
      </c>
      <c r="D10" s="87">
        <v>12900</v>
      </c>
      <c r="E10" s="30">
        <v>12900</v>
      </c>
      <c r="F10" s="30"/>
      <c r="G10" s="102"/>
      <c r="H10" s="87">
        <v>25200</v>
      </c>
      <c r="I10" s="30">
        <v>25200</v>
      </c>
      <c r="J10" s="30"/>
      <c r="K10" s="102"/>
      <c r="L10" s="87">
        <v>24503</v>
      </c>
      <c r="M10" s="30">
        <v>24503</v>
      </c>
      <c r="N10" s="30"/>
      <c r="O10" s="102"/>
    </row>
    <row r="11" spans="1:15" s="10" customFormat="1" x14ac:dyDescent="0.25">
      <c r="A11" s="234"/>
      <c r="B11" s="42" t="s">
        <v>34</v>
      </c>
      <c r="C11" s="66" t="s">
        <v>49</v>
      </c>
      <c r="D11" s="87">
        <v>5500</v>
      </c>
      <c r="E11" s="30">
        <v>5500</v>
      </c>
      <c r="F11" s="30"/>
      <c r="G11" s="102"/>
      <c r="H11" s="87">
        <v>13684</v>
      </c>
      <c r="I11" s="30">
        <v>13684</v>
      </c>
      <c r="J11" s="30"/>
      <c r="K11" s="102"/>
      <c r="L11" s="87">
        <v>11395</v>
      </c>
      <c r="M11" s="30">
        <v>9914</v>
      </c>
      <c r="N11" s="30">
        <v>1481</v>
      </c>
      <c r="O11" s="102"/>
    </row>
    <row r="12" spans="1:15" s="10" customFormat="1" x14ac:dyDescent="0.25">
      <c r="A12" s="234"/>
      <c r="B12" s="42" t="s">
        <v>41</v>
      </c>
      <c r="C12" s="66" t="s">
        <v>79</v>
      </c>
      <c r="D12" s="87"/>
      <c r="E12" s="30"/>
      <c r="F12" s="30"/>
      <c r="G12" s="102"/>
      <c r="H12" s="87"/>
      <c r="I12" s="30"/>
      <c r="J12" s="30"/>
      <c r="K12" s="102"/>
      <c r="L12" s="87"/>
      <c r="M12" s="30"/>
      <c r="N12" s="30"/>
      <c r="O12" s="102"/>
    </row>
    <row r="13" spans="1:15" s="10" customFormat="1" x14ac:dyDescent="0.25">
      <c r="A13" s="234"/>
      <c r="B13" s="42"/>
      <c r="C13" s="66" t="s">
        <v>135</v>
      </c>
      <c r="D13" s="87">
        <v>500</v>
      </c>
      <c r="E13" s="30">
        <v>500</v>
      </c>
      <c r="F13" s="30"/>
      <c r="G13" s="102"/>
      <c r="H13" s="87">
        <v>755</v>
      </c>
      <c r="I13" s="30">
        <v>755</v>
      </c>
      <c r="J13" s="30"/>
      <c r="K13" s="102"/>
      <c r="L13" s="87">
        <v>448</v>
      </c>
      <c r="M13" s="30">
        <v>448</v>
      </c>
      <c r="N13" s="30"/>
      <c r="O13" s="102"/>
    </row>
    <row r="14" spans="1:15" s="22" customFormat="1" x14ac:dyDescent="0.25">
      <c r="A14" s="235"/>
      <c r="B14" s="236"/>
      <c r="C14" s="237" t="s">
        <v>81</v>
      </c>
      <c r="D14" s="89">
        <f t="shared" ref="D14:G14" si="0">SUM(D13:D13)</f>
        <v>500</v>
      </c>
      <c r="E14" s="40">
        <f t="shared" si="0"/>
        <v>500</v>
      </c>
      <c r="F14" s="40">
        <f t="shared" si="0"/>
        <v>0</v>
      </c>
      <c r="G14" s="103">
        <f t="shared" si="0"/>
        <v>0</v>
      </c>
      <c r="H14" s="89">
        <f t="shared" ref="H14:K14" si="1">SUM(H13:H13)</f>
        <v>755</v>
      </c>
      <c r="I14" s="40">
        <f t="shared" si="1"/>
        <v>755</v>
      </c>
      <c r="J14" s="40">
        <f t="shared" si="1"/>
        <v>0</v>
      </c>
      <c r="K14" s="103">
        <f t="shared" si="1"/>
        <v>0</v>
      </c>
      <c r="L14" s="89">
        <f t="shared" ref="L14:O14" si="2">SUM(L13:L13)</f>
        <v>448</v>
      </c>
      <c r="M14" s="40">
        <f t="shared" si="2"/>
        <v>448</v>
      </c>
      <c r="N14" s="40">
        <f t="shared" si="2"/>
        <v>0</v>
      </c>
      <c r="O14" s="103">
        <f t="shared" si="2"/>
        <v>0</v>
      </c>
    </row>
    <row r="15" spans="1:15" s="10" customFormat="1" x14ac:dyDescent="0.25">
      <c r="A15" s="234"/>
      <c r="B15" s="42"/>
      <c r="C15" s="67" t="s">
        <v>29</v>
      </c>
      <c r="D15" s="90">
        <f>D9+D10+D11+D14</f>
        <v>77900</v>
      </c>
      <c r="E15" s="51">
        <f>E9+E10+E11+E14</f>
        <v>77900</v>
      </c>
      <c r="F15" s="51">
        <f>F9+F10+F11+F14</f>
        <v>0</v>
      </c>
      <c r="G15" s="238">
        <f>G9+G10+G11+G14</f>
        <v>0</v>
      </c>
      <c r="H15" s="90">
        <f t="shared" ref="H15:K15" si="3">H9+H10+H11+H14</f>
        <v>156303</v>
      </c>
      <c r="I15" s="51">
        <f t="shared" si="3"/>
        <v>156303</v>
      </c>
      <c r="J15" s="51">
        <f t="shared" si="3"/>
        <v>0</v>
      </c>
      <c r="K15" s="104">
        <f t="shared" si="3"/>
        <v>0</v>
      </c>
      <c r="L15" s="90">
        <f t="shared" ref="L15:O15" si="4">L9+L10+L11+L14</f>
        <v>147790</v>
      </c>
      <c r="M15" s="51">
        <f t="shared" si="4"/>
        <v>146309</v>
      </c>
      <c r="N15" s="51">
        <f t="shared" si="4"/>
        <v>1481</v>
      </c>
      <c r="O15" s="104">
        <f t="shared" si="4"/>
        <v>0</v>
      </c>
    </row>
    <row r="16" spans="1:15" s="10" customFormat="1" x14ac:dyDescent="0.25">
      <c r="A16" s="234"/>
      <c r="B16" s="42"/>
      <c r="C16" s="66"/>
      <c r="D16" s="66"/>
      <c r="E16" s="31"/>
      <c r="F16" s="31"/>
      <c r="G16" s="32"/>
      <c r="H16" s="66"/>
      <c r="I16" s="31"/>
      <c r="J16" s="31"/>
      <c r="K16" s="32"/>
      <c r="L16" s="66"/>
      <c r="M16" s="31"/>
      <c r="N16" s="31"/>
      <c r="O16" s="32"/>
    </row>
    <row r="17" spans="1:15" s="10" customFormat="1" x14ac:dyDescent="0.25">
      <c r="A17" s="213">
        <v>102</v>
      </c>
      <c r="B17" s="233"/>
      <c r="C17" s="67" t="s">
        <v>72</v>
      </c>
      <c r="D17" s="67"/>
      <c r="E17" s="34"/>
      <c r="F17" s="34"/>
      <c r="G17" s="105"/>
      <c r="H17" s="67"/>
      <c r="I17" s="34"/>
      <c r="J17" s="34"/>
      <c r="K17" s="105"/>
      <c r="L17" s="67"/>
      <c r="M17" s="34"/>
      <c r="N17" s="34"/>
      <c r="O17" s="105"/>
    </row>
    <row r="18" spans="1:15" s="10" customFormat="1" x14ac:dyDescent="0.25">
      <c r="A18" s="234"/>
      <c r="B18" s="42" t="s">
        <v>27</v>
      </c>
      <c r="C18" s="66" t="s">
        <v>44</v>
      </c>
      <c r="D18" s="87">
        <v>143500</v>
      </c>
      <c r="E18" s="30">
        <v>143500</v>
      </c>
      <c r="F18" s="30"/>
      <c r="G18" s="102"/>
      <c r="H18" s="87">
        <v>95666</v>
      </c>
      <c r="I18" s="30">
        <v>95666</v>
      </c>
      <c r="J18" s="30"/>
      <c r="K18" s="102"/>
      <c r="L18" s="87">
        <v>95524</v>
      </c>
      <c r="M18" s="30">
        <v>95524</v>
      </c>
      <c r="N18" s="30"/>
      <c r="O18" s="102"/>
    </row>
    <row r="19" spans="1:15" s="10" customFormat="1" x14ac:dyDescent="0.25">
      <c r="A19" s="234"/>
      <c r="B19" s="42" t="s">
        <v>33</v>
      </c>
      <c r="C19" s="66" t="s">
        <v>84</v>
      </c>
      <c r="D19" s="87">
        <v>31000</v>
      </c>
      <c r="E19" s="30">
        <v>31000</v>
      </c>
      <c r="F19" s="30"/>
      <c r="G19" s="102"/>
      <c r="H19" s="87">
        <v>21502</v>
      </c>
      <c r="I19" s="30">
        <v>21502</v>
      </c>
      <c r="J19" s="30"/>
      <c r="K19" s="102"/>
      <c r="L19" s="87">
        <v>21501</v>
      </c>
      <c r="M19" s="30">
        <v>21501</v>
      </c>
      <c r="N19" s="30"/>
      <c r="O19" s="102"/>
    </row>
    <row r="20" spans="1:15" s="10" customFormat="1" x14ac:dyDescent="0.25">
      <c r="A20" s="234"/>
      <c r="B20" s="42" t="s">
        <v>34</v>
      </c>
      <c r="C20" s="66" t="s">
        <v>49</v>
      </c>
      <c r="D20" s="87">
        <v>16500</v>
      </c>
      <c r="E20" s="30">
        <v>16500</v>
      </c>
      <c r="F20" s="30"/>
      <c r="G20" s="102"/>
      <c r="H20" s="87">
        <v>13289</v>
      </c>
      <c r="I20" s="30">
        <v>13289</v>
      </c>
      <c r="J20" s="30"/>
      <c r="K20" s="102"/>
      <c r="L20" s="87">
        <v>13266</v>
      </c>
      <c r="M20" s="30">
        <v>9399</v>
      </c>
      <c r="N20" s="30">
        <v>3867</v>
      </c>
      <c r="O20" s="102"/>
    </row>
    <row r="21" spans="1:15" s="10" customFormat="1" x14ac:dyDescent="0.25">
      <c r="A21" s="234"/>
      <c r="B21" s="42" t="s">
        <v>41</v>
      </c>
      <c r="C21" s="66" t="s">
        <v>79</v>
      </c>
      <c r="D21" s="87"/>
      <c r="E21" s="30"/>
      <c r="F21" s="30"/>
      <c r="G21" s="102"/>
      <c r="H21" s="87"/>
      <c r="I21" s="30"/>
      <c r="J21" s="30"/>
      <c r="K21" s="102"/>
      <c r="L21" s="87"/>
      <c r="M21" s="30"/>
      <c r="N21" s="30"/>
      <c r="O21" s="102"/>
    </row>
    <row r="22" spans="1:15" s="10" customFormat="1" x14ac:dyDescent="0.25">
      <c r="A22" s="234"/>
      <c r="B22" s="42"/>
      <c r="C22" s="66" t="s">
        <v>135</v>
      </c>
      <c r="D22" s="87">
        <v>500</v>
      </c>
      <c r="E22" s="30">
        <v>500</v>
      </c>
      <c r="F22" s="30"/>
      <c r="G22" s="102"/>
      <c r="H22" s="87">
        <v>518</v>
      </c>
      <c r="I22" s="30">
        <v>518</v>
      </c>
      <c r="J22" s="30"/>
      <c r="K22" s="102"/>
      <c r="L22" s="87">
        <v>518</v>
      </c>
      <c r="M22" s="30">
        <v>518</v>
      </c>
      <c r="N22" s="30"/>
      <c r="O22" s="102"/>
    </row>
    <row r="23" spans="1:15" s="22" customFormat="1" x14ac:dyDescent="0.25">
      <c r="A23" s="235"/>
      <c r="B23" s="236"/>
      <c r="C23" s="237" t="s">
        <v>81</v>
      </c>
      <c r="D23" s="89">
        <f t="shared" ref="D23:G23" si="5">SUM(D22:D22)</f>
        <v>500</v>
      </c>
      <c r="E23" s="40">
        <f t="shared" si="5"/>
        <v>500</v>
      </c>
      <c r="F23" s="40">
        <f t="shared" si="5"/>
        <v>0</v>
      </c>
      <c r="G23" s="103">
        <f t="shared" si="5"/>
        <v>0</v>
      </c>
      <c r="H23" s="89">
        <f t="shared" ref="H23:K23" si="6">SUM(H22:H22)</f>
        <v>518</v>
      </c>
      <c r="I23" s="40">
        <f t="shared" si="6"/>
        <v>518</v>
      </c>
      <c r="J23" s="40">
        <f t="shared" si="6"/>
        <v>0</v>
      </c>
      <c r="K23" s="103">
        <f t="shared" si="6"/>
        <v>0</v>
      </c>
      <c r="L23" s="89">
        <f t="shared" ref="L23:O23" si="7">SUM(L22:L22)</f>
        <v>518</v>
      </c>
      <c r="M23" s="40">
        <f t="shared" si="7"/>
        <v>518</v>
      </c>
      <c r="N23" s="40">
        <f t="shared" si="7"/>
        <v>0</v>
      </c>
      <c r="O23" s="103">
        <f t="shared" si="7"/>
        <v>0</v>
      </c>
    </row>
    <row r="24" spans="1:15" s="22" customFormat="1" x14ac:dyDescent="0.25">
      <c r="A24" s="235"/>
      <c r="B24" s="42" t="s">
        <v>43</v>
      </c>
      <c r="C24" s="66" t="s">
        <v>42</v>
      </c>
      <c r="D24" s="89"/>
      <c r="E24" s="40"/>
      <c r="F24" s="40"/>
      <c r="G24" s="106"/>
      <c r="H24" s="89"/>
      <c r="I24" s="40"/>
      <c r="J24" s="40"/>
      <c r="K24" s="106"/>
      <c r="L24" s="89"/>
      <c r="M24" s="40"/>
      <c r="N24" s="40"/>
      <c r="O24" s="106"/>
    </row>
    <row r="25" spans="1:15" s="22" customFormat="1" x14ac:dyDescent="0.25">
      <c r="A25" s="235"/>
      <c r="B25" s="42"/>
      <c r="C25" s="66" t="s">
        <v>358</v>
      </c>
      <c r="D25" s="87">
        <v>4000</v>
      </c>
      <c r="E25" s="30">
        <v>4000</v>
      </c>
      <c r="F25" s="30"/>
      <c r="G25" s="108"/>
      <c r="H25" s="87">
        <v>4053</v>
      </c>
      <c r="I25" s="30">
        <v>4053</v>
      </c>
      <c r="J25" s="30"/>
      <c r="K25" s="108"/>
      <c r="L25" s="87">
        <v>4053</v>
      </c>
      <c r="M25" s="30">
        <v>4053</v>
      </c>
      <c r="N25" s="30"/>
      <c r="O25" s="108"/>
    </row>
    <row r="26" spans="1:15" s="22" customFormat="1" x14ac:dyDescent="0.25">
      <c r="A26" s="235"/>
      <c r="B26" s="42"/>
      <c r="C26" s="237" t="s">
        <v>359</v>
      </c>
      <c r="D26" s="89">
        <f t="shared" ref="D26:K26" si="8">SUM(D24:D25)</f>
        <v>4000</v>
      </c>
      <c r="E26" s="40">
        <f t="shared" si="8"/>
        <v>4000</v>
      </c>
      <c r="F26" s="40">
        <f t="shared" si="8"/>
        <v>0</v>
      </c>
      <c r="G26" s="189">
        <f t="shared" si="8"/>
        <v>0</v>
      </c>
      <c r="H26" s="89">
        <f t="shared" si="8"/>
        <v>4053</v>
      </c>
      <c r="I26" s="40">
        <f t="shared" si="8"/>
        <v>4053</v>
      </c>
      <c r="J26" s="40">
        <f t="shared" si="8"/>
        <v>0</v>
      </c>
      <c r="K26" s="106">
        <f t="shared" si="8"/>
        <v>0</v>
      </c>
      <c r="L26" s="89">
        <f t="shared" ref="L26:O26" si="9">SUM(L24:L25)</f>
        <v>4053</v>
      </c>
      <c r="M26" s="40">
        <f t="shared" si="9"/>
        <v>4053</v>
      </c>
      <c r="N26" s="40">
        <f t="shared" si="9"/>
        <v>0</v>
      </c>
      <c r="O26" s="106">
        <f t="shared" si="9"/>
        <v>0</v>
      </c>
    </row>
    <row r="27" spans="1:15" s="10" customFormat="1" x14ac:dyDescent="0.25">
      <c r="A27" s="234"/>
      <c r="B27" s="42"/>
      <c r="C27" s="67" t="s">
        <v>52</v>
      </c>
      <c r="D27" s="90">
        <f>D18+D19+D20+D23+D26</f>
        <v>195500</v>
      </c>
      <c r="E27" s="51">
        <f>E18+E19+E20+E23+E26</f>
        <v>195500</v>
      </c>
      <c r="F27" s="51">
        <f>F18+F19+F20+F23+F26</f>
        <v>0</v>
      </c>
      <c r="G27" s="238">
        <f>G18+G19+G20+G23+G26</f>
        <v>0</v>
      </c>
      <c r="H27" s="90">
        <f t="shared" ref="H27:K27" si="10">H18+H19+H20+H23+H26</f>
        <v>135028</v>
      </c>
      <c r="I27" s="51">
        <f t="shared" si="10"/>
        <v>135028</v>
      </c>
      <c r="J27" s="51">
        <f t="shared" si="10"/>
        <v>0</v>
      </c>
      <c r="K27" s="104">
        <f t="shared" si="10"/>
        <v>0</v>
      </c>
      <c r="L27" s="90">
        <f t="shared" ref="L27:O27" si="11">L18+L19+L20+L23+L26</f>
        <v>134862</v>
      </c>
      <c r="M27" s="51">
        <f t="shared" si="11"/>
        <v>130995</v>
      </c>
      <c r="N27" s="51">
        <f t="shared" si="11"/>
        <v>3867</v>
      </c>
      <c r="O27" s="104">
        <f t="shared" si="11"/>
        <v>0</v>
      </c>
    </row>
    <row r="28" spans="1:15" s="10" customFormat="1" x14ac:dyDescent="0.25">
      <c r="A28" s="234"/>
      <c r="B28" s="42"/>
      <c r="C28" s="67"/>
      <c r="D28" s="81"/>
      <c r="E28" s="33"/>
      <c r="F28" s="33"/>
      <c r="G28" s="101"/>
      <c r="H28" s="81"/>
      <c r="I28" s="33"/>
      <c r="J28" s="33"/>
      <c r="K28" s="101"/>
      <c r="L28" s="81"/>
      <c r="M28" s="33"/>
      <c r="N28" s="33"/>
      <c r="O28" s="101"/>
    </row>
    <row r="29" spans="1:15" s="10" customFormat="1" x14ac:dyDescent="0.25">
      <c r="A29" s="213">
        <v>103</v>
      </c>
      <c r="B29" s="233"/>
      <c r="C29" s="67" t="s">
        <v>74</v>
      </c>
      <c r="D29" s="27"/>
      <c r="E29" s="34"/>
      <c r="F29" s="34"/>
      <c r="G29" s="105"/>
      <c r="H29" s="27"/>
      <c r="I29" s="34"/>
      <c r="J29" s="34"/>
      <c r="K29" s="105"/>
      <c r="L29" s="27"/>
      <c r="M29" s="34"/>
      <c r="N29" s="34"/>
      <c r="O29" s="105"/>
    </row>
    <row r="30" spans="1:15" s="10" customFormat="1" x14ac:dyDescent="0.25">
      <c r="A30" s="234"/>
      <c r="B30" s="42" t="s">
        <v>27</v>
      </c>
      <c r="C30" s="66" t="s">
        <v>44</v>
      </c>
      <c r="D30" s="87">
        <v>135000</v>
      </c>
      <c r="E30" s="30">
        <v>135000</v>
      </c>
      <c r="F30" s="30"/>
      <c r="G30" s="102"/>
      <c r="H30" s="87">
        <v>137846</v>
      </c>
      <c r="I30" s="30">
        <v>137846</v>
      </c>
      <c r="J30" s="30"/>
      <c r="K30" s="102"/>
      <c r="L30" s="87">
        <v>131573</v>
      </c>
      <c r="M30" s="30">
        <v>131573</v>
      </c>
      <c r="N30" s="30"/>
      <c r="O30" s="102"/>
    </row>
    <row r="31" spans="1:15" s="10" customFormat="1" x14ac:dyDescent="0.25">
      <c r="A31" s="234"/>
      <c r="B31" s="42" t="s">
        <v>33</v>
      </c>
      <c r="C31" s="66" t="s">
        <v>84</v>
      </c>
      <c r="D31" s="87">
        <v>30600</v>
      </c>
      <c r="E31" s="30">
        <v>30600</v>
      </c>
      <c r="F31" s="30"/>
      <c r="G31" s="102"/>
      <c r="H31" s="87">
        <v>32407</v>
      </c>
      <c r="I31" s="30">
        <v>32407</v>
      </c>
      <c r="J31" s="30"/>
      <c r="K31" s="102"/>
      <c r="L31" s="87">
        <v>29951</v>
      </c>
      <c r="M31" s="30">
        <v>29951</v>
      </c>
      <c r="N31" s="30"/>
      <c r="O31" s="102"/>
    </row>
    <row r="32" spans="1:15" s="10" customFormat="1" x14ac:dyDescent="0.25">
      <c r="A32" s="234"/>
      <c r="B32" s="42" t="s">
        <v>34</v>
      </c>
      <c r="C32" s="66" t="s">
        <v>49</v>
      </c>
      <c r="D32" s="87">
        <v>150000</v>
      </c>
      <c r="E32" s="30">
        <v>150000</v>
      </c>
      <c r="F32" s="30"/>
      <c r="G32" s="102"/>
      <c r="H32" s="87">
        <v>165256</v>
      </c>
      <c r="I32" s="30">
        <v>165256</v>
      </c>
      <c r="J32" s="30"/>
      <c r="K32" s="102"/>
      <c r="L32" s="87">
        <v>163561</v>
      </c>
      <c r="M32" s="30">
        <v>163561</v>
      </c>
      <c r="N32" s="30"/>
      <c r="O32" s="102"/>
    </row>
    <row r="33" spans="1:15" s="10" customFormat="1" x14ac:dyDescent="0.25">
      <c r="A33" s="234"/>
      <c r="B33" s="42" t="s">
        <v>41</v>
      </c>
      <c r="C33" s="66" t="s">
        <v>79</v>
      </c>
      <c r="D33" s="87"/>
      <c r="E33" s="30"/>
      <c r="F33" s="30"/>
      <c r="G33" s="102"/>
      <c r="H33" s="87"/>
      <c r="I33" s="30"/>
      <c r="J33" s="30"/>
      <c r="K33" s="102"/>
      <c r="L33" s="87"/>
      <c r="M33" s="30"/>
      <c r="N33" s="30"/>
      <c r="O33" s="102"/>
    </row>
    <row r="34" spans="1:15" s="10" customFormat="1" x14ac:dyDescent="0.25">
      <c r="A34" s="234"/>
      <c r="B34" s="42"/>
      <c r="C34" s="66" t="s">
        <v>135</v>
      </c>
      <c r="D34" s="87">
        <v>500</v>
      </c>
      <c r="E34" s="30">
        <v>500</v>
      </c>
      <c r="F34" s="30"/>
      <c r="G34" s="102"/>
      <c r="H34" s="87">
        <v>653</v>
      </c>
      <c r="I34" s="30">
        <v>653</v>
      </c>
      <c r="J34" s="30"/>
      <c r="K34" s="102"/>
      <c r="L34" s="87">
        <v>653</v>
      </c>
      <c r="M34" s="30">
        <v>653</v>
      </c>
      <c r="N34" s="30"/>
      <c r="O34" s="102"/>
    </row>
    <row r="35" spans="1:15" s="22" customFormat="1" x14ac:dyDescent="0.25">
      <c r="A35" s="235"/>
      <c r="B35" s="236"/>
      <c r="C35" s="237" t="s">
        <v>81</v>
      </c>
      <c r="D35" s="89">
        <v>500</v>
      </c>
      <c r="E35" s="40">
        <f>SUM(E34:E34)</f>
        <v>500</v>
      </c>
      <c r="F35" s="40">
        <f>SUM(F34:F34)</f>
        <v>0</v>
      </c>
      <c r="G35" s="106">
        <f>SUM(G34:G34)</f>
        <v>0</v>
      </c>
      <c r="H35" s="89">
        <f>SUM(H34)</f>
        <v>653</v>
      </c>
      <c r="I35" s="40">
        <f>SUM(I34:I34)</f>
        <v>653</v>
      </c>
      <c r="J35" s="40">
        <f>SUM(J34:J34)</f>
        <v>0</v>
      </c>
      <c r="K35" s="106">
        <f>SUM(K34:K34)</f>
        <v>0</v>
      </c>
      <c r="L35" s="89">
        <f>SUM(L34)</f>
        <v>653</v>
      </c>
      <c r="M35" s="40">
        <f>SUM(M34:M34)</f>
        <v>653</v>
      </c>
      <c r="N35" s="40">
        <f>SUM(N34:N34)</f>
        <v>0</v>
      </c>
      <c r="O35" s="106">
        <f>SUM(O34:O34)</f>
        <v>0</v>
      </c>
    </row>
    <row r="36" spans="1:15" s="22" customFormat="1" x14ac:dyDescent="0.25">
      <c r="A36" s="235"/>
      <c r="B36" s="42" t="s">
        <v>43</v>
      </c>
      <c r="C36" s="66" t="s">
        <v>42</v>
      </c>
      <c r="D36" s="89"/>
      <c r="E36" s="40"/>
      <c r="F36" s="40"/>
      <c r="G36" s="106"/>
      <c r="H36" s="89"/>
      <c r="I36" s="40"/>
      <c r="J36" s="40"/>
      <c r="K36" s="106"/>
      <c r="L36" s="89"/>
      <c r="M36" s="40"/>
      <c r="N36" s="40"/>
      <c r="O36" s="106"/>
    </row>
    <row r="37" spans="1:15" s="22" customFormat="1" x14ac:dyDescent="0.25">
      <c r="A37" s="235"/>
      <c r="B37" s="42"/>
      <c r="C37" s="66" t="s">
        <v>567</v>
      </c>
      <c r="D37" s="89"/>
      <c r="E37" s="40"/>
      <c r="F37" s="40"/>
      <c r="G37" s="106"/>
      <c r="H37" s="87">
        <v>3721</v>
      </c>
      <c r="I37" s="30">
        <v>3721</v>
      </c>
      <c r="J37" s="40"/>
      <c r="K37" s="106"/>
      <c r="L37" s="87">
        <v>3720</v>
      </c>
      <c r="M37" s="30">
        <v>3720</v>
      </c>
      <c r="N37" s="40"/>
      <c r="O37" s="106"/>
    </row>
    <row r="38" spans="1:15" s="10" customFormat="1" x14ac:dyDescent="0.25">
      <c r="A38" s="234"/>
      <c r="B38" s="42"/>
      <c r="C38" s="67" t="s">
        <v>40</v>
      </c>
      <c r="D38" s="239">
        <f>SUM(D30:D32)+D35</f>
        <v>316100</v>
      </c>
      <c r="E38" s="51">
        <f>SUM(E30:E32)+E35</f>
        <v>316100</v>
      </c>
      <c r="F38" s="51">
        <f>SUM(F30:F32)+F35</f>
        <v>0</v>
      </c>
      <c r="G38" s="240">
        <f>SUM(G30:G32)+G35</f>
        <v>0</v>
      </c>
      <c r="H38" s="90">
        <f>H30+H31+H32+H35+H37</f>
        <v>339883</v>
      </c>
      <c r="I38" s="51">
        <f t="shared" ref="I38:J38" si="12">I30+I31+I32+I35+I37</f>
        <v>339883</v>
      </c>
      <c r="J38" s="51">
        <f t="shared" si="12"/>
        <v>0</v>
      </c>
      <c r="K38" s="240">
        <f>SUM(K30:K32)+K35</f>
        <v>0</v>
      </c>
      <c r="L38" s="90">
        <f>L30+L31+L32+L35+L37</f>
        <v>329458</v>
      </c>
      <c r="M38" s="51">
        <f t="shared" ref="M38:N38" si="13">M30+M31+M32+M35+M37</f>
        <v>329458</v>
      </c>
      <c r="N38" s="51">
        <f t="shared" si="13"/>
        <v>0</v>
      </c>
      <c r="O38" s="240">
        <f>SUM(O30:O32)+O35</f>
        <v>0</v>
      </c>
    </row>
    <row r="39" spans="1:15" s="10" customFormat="1" x14ac:dyDescent="0.25">
      <c r="A39" s="234"/>
      <c r="B39" s="42"/>
      <c r="C39" s="66"/>
      <c r="D39" s="24"/>
      <c r="E39" s="31"/>
      <c r="F39" s="31"/>
      <c r="G39" s="32"/>
      <c r="H39" s="24"/>
      <c r="I39" s="31"/>
      <c r="J39" s="31"/>
      <c r="K39" s="32"/>
      <c r="L39" s="24"/>
      <c r="M39" s="31"/>
      <c r="N39" s="31"/>
      <c r="O39" s="32"/>
    </row>
    <row r="40" spans="1:15" s="10" customFormat="1" x14ac:dyDescent="0.25">
      <c r="A40" s="213">
        <v>104</v>
      </c>
      <c r="B40" s="42"/>
      <c r="C40" s="67" t="s">
        <v>540</v>
      </c>
      <c r="D40" s="27"/>
      <c r="E40" s="34"/>
      <c r="F40" s="34"/>
      <c r="G40" s="105"/>
      <c r="H40" s="27"/>
      <c r="I40" s="34"/>
      <c r="J40" s="34"/>
      <c r="K40" s="105"/>
      <c r="L40" s="27"/>
      <c r="M40" s="34"/>
      <c r="N40" s="34"/>
      <c r="O40" s="105"/>
    </row>
    <row r="41" spans="1:15" s="10" customFormat="1" x14ac:dyDescent="0.25">
      <c r="A41" s="234"/>
      <c r="B41" s="42" t="s">
        <v>27</v>
      </c>
      <c r="C41" s="66" t="s">
        <v>44</v>
      </c>
      <c r="D41" s="87">
        <v>14800</v>
      </c>
      <c r="E41" s="30">
        <v>14800</v>
      </c>
      <c r="F41" s="30"/>
      <c r="G41" s="102"/>
      <c r="H41" s="87">
        <v>22077</v>
      </c>
      <c r="I41" s="30">
        <v>22077</v>
      </c>
      <c r="J41" s="30"/>
      <c r="K41" s="102"/>
      <c r="L41" s="87">
        <v>21629</v>
      </c>
      <c r="M41" s="30">
        <v>21629</v>
      </c>
      <c r="N41" s="30"/>
      <c r="O41" s="102"/>
    </row>
    <row r="42" spans="1:15" s="10" customFormat="1" x14ac:dyDescent="0.25">
      <c r="A42" s="234"/>
      <c r="B42" s="42" t="s">
        <v>33</v>
      </c>
      <c r="C42" s="66" t="s">
        <v>84</v>
      </c>
      <c r="D42" s="87">
        <v>3250</v>
      </c>
      <c r="E42" s="30">
        <v>3250</v>
      </c>
      <c r="F42" s="30"/>
      <c r="G42" s="102"/>
      <c r="H42" s="87">
        <v>4642</v>
      </c>
      <c r="I42" s="30">
        <v>4642</v>
      </c>
      <c r="J42" s="30"/>
      <c r="K42" s="102"/>
      <c r="L42" s="87">
        <v>4350</v>
      </c>
      <c r="M42" s="30">
        <v>4350</v>
      </c>
      <c r="N42" s="30"/>
      <c r="O42" s="102"/>
    </row>
    <row r="43" spans="1:15" s="10" customFormat="1" x14ac:dyDescent="0.25">
      <c r="A43" s="234"/>
      <c r="B43" s="42" t="s">
        <v>34</v>
      </c>
      <c r="C43" s="66" t="s">
        <v>49</v>
      </c>
      <c r="D43" s="87">
        <v>12000</v>
      </c>
      <c r="E43" s="30">
        <v>12000</v>
      </c>
      <c r="F43" s="30"/>
      <c r="G43" s="102"/>
      <c r="H43" s="87">
        <v>16054</v>
      </c>
      <c r="I43" s="30">
        <v>16054</v>
      </c>
      <c r="J43" s="30"/>
      <c r="K43" s="102"/>
      <c r="L43" s="87">
        <v>13822</v>
      </c>
      <c r="M43" s="30">
        <v>13822</v>
      </c>
      <c r="N43" s="30"/>
      <c r="O43" s="102"/>
    </row>
    <row r="44" spans="1:15" s="10" customFormat="1" x14ac:dyDescent="0.25">
      <c r="A44" s="234"/>
      <c r="B44" s="42" t="s">
        <v>41</v>
      </c>
      <c r="C44" s="66" t="s">
        <v>79</v>
      </c>
      <c r="D44" s="87"/>
      <c r="E44" s="30"/>
      <c r="F44" s="30"/>
      <c r="G44" s="102"/>
      <c r="H44" s="87"/>
      <c r="I44" s="30"/>
      <c r="J44" s="30"/>
      <c r="K44" s="102"/>
      <c r="L44" s="87"/>
      <c r="M44" s="30"/>
      <c r="N44" s="30"/>
      <c r="O44" s="102"/>
    </row>
    <row r="45" spans="1:15" s="10" customFormat="1" x14ac:dyDescent="0.25">
      <c r="A45" s="234"/>
      <c r="B45" s="42"/>
      <c r="C45" s="66" t="s">
        <v>135</v>
      </c>
      <c r="D45" s="87">
        <v>1000</v>
      </c>
      <c r="E45" s="30">
        <v>1000</v>
      </c>
      <c r="F45" s="30"/>
      <c r="G45" s="102"/>
      <c r="H45" s="87">
        <v>1900</v>
      </c>
      <c r="I45" s="30">
        <v>1900</v>
      </c>
      <c r="J45" s="30"/>
      <c r="K45" s="102"/>
      <c r="L45" s="87">
        <v>1972</v>
      </c>
      <c r="M45" s="30">
        <v>1972</v>
      </c>
      <c r="N45" s="30"/>
      <c r="O45" s="102"/>
    </row>
    <row r="46" spans="1:15" s="10" customFormat="1" x14ac:dyDescent="0.25">
      <c r="A46" s="234"/>
      <c r="B46" s="42"/>
      <c r="C46" s="66" t="s">
        <v>584</v>
      </c>
      <c r="D46" s="87"/>
      <c r="E46" s="30"/>
      <c r="F46" s="30"/>
      <c r="G46" s="108"/>
      <c r="H46" s="87">
        <v>2000</v>
      </c>
      <c r="I46" s="30">
        <v>2000</v>
      </c>
      <c r="J46" s="30"/>
      <c r="K46" s="108"/>
      <c r="L46" s="87">
        <v>1584</v>
      </c>
      <c r="M46" s="30">
        <v>1584</v>
      </c>
      <c r="N46" s="30"/>
      <c r="O46" s="108"/>
    </row>
    <row r="47" spans="1:15" s="22" customFormat="1" x14ac:dyDescent="0.25">
      <c r="A47" s="235"/>
      <c r="B47" s="236"/>
      <c r="C47" s="237" t="s">
        <v>81</v>
      </c>
      <c r="D47" s="89">
        <f t="shared" ref="D47:G47" si="14">SUM(D45:D45)</f>
        <v>1000</v>
      </c>
      <c r="E47" s="40">
        <f t="shared" si="14"/>
        <v>1000</v>
      </c>
      <c r="F47" s="40">
        <f t="shared" si="14"/>
        <v>0</v>
      </c>
      <c r="G47" s="106">
        <f t="shared" si="14"/>
        <v>0</v>
      </c>
      <c r="H47" s="89">
        <f>SUM(H45:H46)</f>
        <v>3900</v>
      </c>
      <c r="I47" s="40">
        <f t="shared" ref="I47:K47" si="15">SUM(I45:I46)</f>
        <v>3900</v>
      </c>
      <c r="J47" s="40">
        <f t="shared" si="15"/>
        <v>0</v>
      </c>
      <c r="K47" s="106">
        <f t="shared" si="15"/>
        <v>0</v>
      </c>
      <c r="L47" s="89">
        <f>SUM(L45:L46)</f>
        <v>3556</v>
      </c>
      <c r="M47" s="40">
        <f t="shared" ref="M47:O47" si="16">SUM(M45:M46)</f>
        <v>3556</v>
      </c>
      <c r="N47" s="40">
        <f t="shared" si="16"/>
        <v>0</v>
      </c>
      <c r="O47" s="106">
        <f t="shared" si="16"/>
        <v>0</v>
      </c>
    </row>
    <row r="48" spans="1:15" s="22" customFormat="1" x14ac:dyDescent="0.25">
      <c r="A48" s="235"/>
      <c r="B48" s="42" t="s">
        <v>43</v>
      </c>
      <c r="C48" s="66" t="s">
        <v>42</v>
      </c>
      <c r="D48" s="89"/>
      <c r="E48" s="40"/>
      <c r="F48" s="40"/>
      <c r="G48" s="106"/>
      <c r="H48" s="89"/>
      <c r="I48" s="40"/>
      <c r="J48" s="40"/>
      <c r="K48" s="106"/>
      <c r="L48" s="89"/>
      <c r="M48" s="40"/>
      <c r="N48" s="40"/>
      <c r="O48" s="106"/>
    </row>
    <row r="49" spans="1:15" s="22" customFormat="1" x14ac:dyDescent="0.25">
      <c r="A49" s="235"/>
      <c r="B49" s="42"/>
      <c r="C49" s="66" t="s">
        <v>585</v>
      </c>
      <c r="D49" s="87"/>
      <c r="E49" s="30"/>
      <c r="F49" s="30"/>
      <c r="G49" s="108"/>
      <c r="H49" s="87">
        <v>2946</v>
      </c>
      <c r="I49" s="30">
        <v>2946</v>
      </c>
      <c r="J49" s="30"/>
      <c r="K49" s="108"/>
      <c r="L49" s="87">
        <v>2926</v>
      </c>
      <c r="M49" s="30">
        <v>2926</v>
      </c>
      <c r="N49" s="30"/>
      <c r="O49" s="108"/>
    </row>
    <row r="50" spans="1:15" s="22" customFormat="1" x14ac:dyDescent="0.25">
      <c r="A50" s="235"/>
      <c r="B50" s="42"/>
      <c r="C50" s="237" t="s">
        <v>586</v>
      </c>
      <c r="D50" s="89">
        <f t="shared" ref="D50:K50" si="17">SUM(D48:D49)</f>
        <v>0</v>
      </c>
      <c r="E50" s="40">
        <f t="shared" si="17"/>
        <v>0</v>
      </c>
      <c r="F50" s="40">
        <f t="shared" si="17"/>
        <v>0</v>
      </c>
      <c r="G50" s="189">
        <f t="shared" si="17"/>
        <v>0</v>
      </c>
      <c r="H50" s="89">
        <f t="shared" si="17"/>
        <v>2946</v>
      </c>
      <c r="I50" s="40">
        <f t="shared" si="17"/>
        <v>2946</v>
      </c>
      <c r="J50" s="40">
        <f t="shared" si="17"/>
        <v>0</v>
      </c>
      <c r="K50" s="106">
        <f t="shared" si="17"/>
        <v>0</v>
      </c>
      <c r="L50" s="89">
        <f t="shared" ref="L50:O50" si="18">SUM(L48:L49)</f>
        <v>2926</v>
      </c>
      <c r="M50" s="40">
        <f t="shared" si="18"/>
        <v>2926</v>
      </c>
      <c r="N50" s="40">
        <f t="shared" si="18"/>
        <v>0</v>
      </c>
      <c r="O50" s="106">
        <f t="shared" si="18"/>
        <v>0</v>
      </c>
    </row>
    <row r="51" spans="1:15" s="10" customFormat="1" x14ac:dyDescent="0.25">
      <c r="A51" s="234"/>
      <c r="B51" s="42"/>
      <c r="C51" s="67" t="s">
        <v>76</v>
      </c>
      <c r="D51" s="239">
        <f t="shared" ref="D51:G51" si="19">SUM(D41:D43)+D47</f>
        <v>31050</v>
      </c>
      <c r="E51" s="51">
        <f t="shared" si="19"/>
        <v>31050</v>
      </c>
      <c r="F51" s="51">
        <f t="shared" si="19"/>
        <v>0</v>
      </c>
      <c r="G51" s="240">
        <f t="shared" si="19"/>
        <v>0</v>
      </c>
      <c r="H51" s="90">
        <f>SUM(H41:H43)+H47+H50</f>
        <v>49619</v>
      </c>
      <c r="I51" s="51">
        <f t="shared" ref="I51:K51" si="20">SUM(I41:I43)+I47+I50</f>
        <v>49619</v>
      </c>
      <c r="J51" s="51">
        <f t="shared" si="20"/>
        <v>0</v>
      </c>
      <c r="K51" s="104">
        <f t="shared" si="20"/>
        <v>0</v>
      </c>
      <c r="L51" s="90">
        <f>SUM(L41:L43)+L47+L50</f>
        <v>46283</v>
      </c>
      <c r="M51" s="51">
        <f t="shared" ref="M51:O51" si="21">SUM(M41:M43)+M47+M50</f>
        <v>46283</v>
      </c>
      <c r="N51" s="51">
        <f t="shared" si="21"/>
        <v>0</v>
      </c>
      <c r="O51" s="104">
        <f t="shared" si="21"/>
        <v>0</v>
      </c>
    </row>
    <row r="52" spans="1:15" s="10" customFormat="1" x14ac:dyDescent="0.25">
      <c r="A52" s="234"/>
      <c r="B52" s="42"/>
      <c r="C52" s="67"/>
      <c r="D52" s="27"/>
      <c r="E52" s="34"/>
      <c r="F52" s="34"/>
      <c r="G52" s="105"/>
      <c r="H52" s="27"/>
      <c r="I52" s="34"/>
      <c r="J52" s="34"/>
      <c r="K52" s="105"/>
      <c r="L52" s="27"/>
      <c r="M52" s="34"/>
      <c r="N52" s="34"/>
      <c r="O52" s="105"/>
    </row>
    <row r="53" spans="1:15" s="10" customFormat="1" x14ac:dyDescent="0.25">
      <c r="A53" s="234"/>
      <c r="B53" s="42"/>
      <c r="C53" s="67" t="s">
        <v>73</v>
      </c>
      <c r="D53" s="239">
        <f t="shared" ref="D53:K53" si="22">SUM(D15,D27,D38,D51)</f>
        <v>620550</v>
      </c>
      <c r="E53" s="51">
        <f t="shared" si="22"/>
        <v>620550</v>
      </c>
      <c r="F53" s="51">
        <f t="shared" si="22"/>
        <v>0</v>
      </c>
      <c r="G53" s="240">
        <f t="shared" si="22"/>
        <v>0</v>
      </c>
      <c r="H53" s="239">
        <f t="shared" si="22"/>
        <v>680833</v>
      </c>
      <c r="I53" s="51">
        <f t="shared" si="22"/>
        <v>680833</v>
      </c>
      <c r="J53" s="51">
        <f t="shared" si="22"/>
        <v>0</v>
      </c>
      <c r="K53" s="240">
        <f t="shared" si="22"/>
        <v>0</v>
      </c>
      <c r="L53" s="239">
        <f t="shared" ref="L53:O53" si="23">SUM(L15,L27,L38,L51)</f>
        <v>658393</v>
      </c>
      <c r="M53" s="51">
        <f t="shared" si="23"/>
        <v>653045</v>
      </c>
      <c r="N53" s="51">
        <f t="shared" si="23"/>
        <v>5348</v>
      </c>
      <c r="O53" s="240">
        <f t="shared" si="23"/>
        <v>0</v>
      </c>
    </row>
    <row r="54" spans="1:15" s="10" customFormat="1" x14ac:dyDescent="0.25">
      <c r="A54" s="234"/>
      <c r="B54" s="42"/>
      <c r="C54" s="67"/>
      <c r="D54" s="27"/>
      <c r="E54" s="34"/>
      <c r="F54" s="34"/>
      <c r="G54" s="105"/>
      <c r="H54" s="27"/>
      <c r="I54" s="34"/>
      <c r="J54" s="34"/>
      <c r="K54" s="105"/>
      <c r="L54" s="27"/>
      <c r="M54" s="34"/>
      <c r="N54" s="34"/>
      <c r="O54" s="105"/>
    </row>
    <row r="55" spans="1:15" s="10" customFormat="1" x14ac:dyDescent="0.25">
      <c r="A55" s="213">
        <v>105</v>
      </c>
      <c r="B55" s="42"/>
      <c r="C55" s="67" t="s">
        <v>75</v>
      </c>
      <c r="D55" s="67"/>
      <c r="E55" s="34"/>
      <c r="F55" s="34"/>
      <c r="G55" s="105"/>
      <c r="H55" s="67"/>
      <c r="I55" s="34"/>
      <c r="J55" s="34"/>
      <c r="K55" s="105"/>
      <c r="L55" s="67"/>
      <c r="M55" s="34"/>
      <c r="N55" s="34"/>
      <c r="O55" s="105"/>
    </row>
    <row r="56" spans="1:15" s="10" customFormat="1" x14ac:dyDescent="0.25">
      <c r="A56" s="234"/>
      <c r="B56" s="42" t="s">
        <v>27</v>
      </c>
      <c r="C56" s="66" t="s">
        <v>44</v>
      </c>
      <c r="D56" s="87">
        <v>230068</v>
      </c>
      <c r="E56" s="30">
        <v>230068</v>
      </c>
      <c r="F56" s="30"/>
      <c r="G56" s="102"/>
      <c r="H56" s="87">
        <v>232174</v>
      </c>
      <c r="I56" s="30">
        <v>232174</v>
      </c>
      <c r="J56" s="30"/>
      <c r="K56" s="102"/>
      <c r="L56" s="87">
        <v>206164</v>
      </c>
      <c r="M56" s="30">
        <v>206164</v>
      </c>
      <c r="N56" s="30"/>
      <c r="O56" s="102"/>
    </row>
    <row r="57" spans="1:15" s="10" customFormat="1" x14ac:dyDescent="0.25">
      <c r="A57" s="234"/>
      <c r="B57" s="42" t="s">
        <v>33</v>
      </c>
      <c r="C57" s="66" t="s">
        <v>84</v>
      </c>
      <c r="D57" s="87">
        <v>49632</v>
      </c>
      <c r="E57" s="30">
        <v>49632</v>
      </c>
      <c r="F57" s="30"/>
      <c r="G57" s="102"/>
      <c r="H57" s="87">
        <v>50248</v>
      </c>
      <c r="I57" s="30">
        <v>50248</v>
      </c>
      <c r="J57" s="30"/>
      <c r="K57" s="102"/>
      <c r="L57" s="87">
        <v>47735</v>
      </c>
      <c r="M57" s="30">
        <v>47735</v>
      </c>
      <c r="N57" s="30"/>
      <c r="O57" s="102"/>
    </row>
    <row r="58" spans="1:15" s="10" customFormat="1" x14ac:dyDescent="0.25">
      <c r="A58" s="234"/>
      <c r="B58" s="42" t="s">
        <v>34</v>
      </c>
      <c r="C58" s="66" t="s">
        <v>49</v>
      </c>
      <c r="D58" s="87">
        <v>80000</v>
      </c>
      <c r="E58" s="30">
        <v>80000</v>
      </c>
      <c r="F58" s="30"/>
      <c r="G58" s="102"/>
      <c r="H58" s="87">
        <v>79110</v>
      </c>
      <c r="I58" s="30">
        <v>79110</v>
      </c>
      <c r="J58" s="30"/>
      <c r="K58" s="102"/>
      <c r="L58" s="87">
        <v>69029</v>
      </c>
      <c r="M58" s="30">
        <v>69029</v>
      </c>
      <c r="N58" s="30"/>
      <c r="O58" s="102"/>
    </row>
    <row r="59" spans="1:15" s="10" customFormat="1" x14ac:dyDescent="0.25">
      <c r="A59" s="234"/>
      <c r="B59" s="42" t="s">
        <v>41</v>
      </c>
      <c r="C59" s="66" t="s">
        <v>79</v>
      </c>
      <c r="D59" s="87"/>
      <c r="E59" s="30"/>
      <c r="F59" s="30"/>
      <c r="G59" s="102"/>
      <c r="H59" s="87"/>
      <c r="I59" s="30"/>
      <c r="J59" s="30"/>
      <c r="K59" s="102"/>
      <c r="L59" s="87"/>
      <c r="M59" s="30"/>
      <c r="N59" s="30"/>
      <c r="O59" s="102"/>
    </row>
    <row r="60" spans="1:15" s="10" customFormat="1" x14ac:dyDescent="0.25">
      <c r="A60" s="234"/>
      <c r="B60" s="42"/>
      <c r="C60" s="66" t="s">
        <v>0</v>
      </c>
      <c r="D60" s="87">
        <v>3000</v>
      </c>
      <c r="E60" s="30">
        <v>3000</v>
      </c>
      <c r="F60" s="30"/>
      <c r="G60" s="102"/>
      <c r="H60" s="87">
        <v>3000</v>
      </c>
      <c r="I60" s="30">
        <v>3000</v>
      </c>
      <c r="J60" s="30"/>
      <c r="K60" s="102"/>
      <c r="L60" s="87">
        <v>3321</v>
      </c>
      <c r="M60" s="30">
        <v>3321</v>
      </c>
      <c r="N60" s="30"/>
      <c r="O60" s="102"/>
    </row>
    <row r="61" spans="1:15" s="10" customFormat="1" x14ac:dyDescent="0.25">
      <c r="A61" s="234"/>
      <c r="B61" s="42"/>
      <c r="C61" s="66" t="s">
        <v>122</v>
      </c>
      <c r="D61" s="87">
        <v>600</v>
      </c>
      <c r="E61" s="30">
        <v>600</v>
      </c>
      <c r="F61" s="30"/>
      <c r="G61" s="102"/>
      <c r="H61" s="87">
        <v>725</v>
      </c>
      <c r="I61" s="30">
        <v>725</v>
      </c>
      <c r="J61" s="30"/>
      <c r="K61" s="102"/>
      <c r="L61" s="87">
        <v>728</v>
      </c>
      <c r="M61" s="30">
        <v>728</v>
      </c>
      <c r="N61" s="30"/>
      <c r="O61" s="102"/>
    </row>
    <row r="62" spans="1:15" s="10" customFormat="1" x14ac:dyDescent="0.25">
      <c r="A62" s="234"/>
      <c r="B62" s="42"/>
      <c r="C62" s="66" t="s">
        <v>1</v>
      </c>
      <c r="D62" s="87">
        <v>5000</v>
      </c>
      <c r="E62" s="30">
        <v>5000</v>
      </c>
      <c r="F62" s="30"/>
      <c r="G62" s="102"/>
      <c r="H62" s="87">
        <v>5000</v>
      </c>
      <c r="I62" s="30">
        <v>5000</v>
      </c>
      <c r="J62" s="30"/>
      <c r="K62" s="102"/>
      <c r="L62" s="87">
        <v>2135</v>
      </c>
      <c r="M62" s="30">
        <v>2135</v>
      </c>
      <c r="N62" s="30"/>
      <c r="O62" s="102"/>
    </row>
    <row r="63" spans="1:15" s="10" customFormat="1" x14ac:dyDescent="0.25">
      <c r="A63" s="234"/>
      <c r="B63" s="42"/>
      <c r="C63" s="66" t="s">
        <v>360</v>
      </c>
      <c r="D63" s="87">
        <v>4700</v>
      </c>
      <c r="E63" s="30">
        <v>4700</v>
      </c>
      <c r="F63" s="30"/>
      <c r="G63" s="102"/>
      <c r="H63" s="87">
        <v>4700</v>
      </c>
      <c r="I63" s="30">
        <v>4700</v>
      </c>
      <c r="J63" s="30"/>
      <c r="K63" s="102"/>
      <c r="L63" s="87">
        <v>0</v>
      </c>
      <c r="M63" s="30">
        <v>0</v>
      </c>
      <c r="N63" s="30"/>
      <c r="O63" s="102"/>
    </row>
    <row r="64" spans="1:15" s="10" customFormat="1" x14ac:dyDescent="0.25">
      <c r="A64" s="234"/>
      <c r="B64" s="42"/>
      <c r="C64" s="66" t="s">
        <v>143</v>
      </c>
      <c r="D64" s="87">
        <v>1500</v>
      </c>
      <c r="E64" s="30">
        <v>1500</v>
      </c>
      <c r="F64" s="30"/>
      <c r="G64" s="102"/>
      <c r="H64" s="87">
        <v>1500</v>
      </c>
      <c r="I64" s="30">
        <v>1500</v>
      </c>
      <c r="J64" s="30"/>
      <c r="K64" s="102"/>
      <c r="L64" s="87">
        <v>1408</v>
      </c>
      <c r="M64" s="30">
        <v>1408</v>
      </c>
      <c r="N64" s="30"/>
      <c r="O64" s="102"/>
    </row>
    <row r="65" spans="1:15" s="10" customFormat="1" x14ac:dyDescent="0.25">
      <c r="A65" s="234"/>
      <c r="B65" s="42"/>
      <c r="C65" s="62" t="s">
        <v>314</v>
      </c>
      <c r="D65" s="87"/>
      <c r="E65" s="30"/>
      <c r="F65" s="30"/>
      <c r="G65" s="108"/>
      <c r="H65" s="87">
        <v>500</v>
      </c>
      <c r="I65" s="30">
        <v>500</v>
      </c>
      <c r="J65" s="30"/>
      <c r="K65" s="108"/>
      <c r="L65" s="87">
        <v>0</v>
      </c>
      <c r="M65" s="30">
        <v>0</v>
      </c>
      <c r="N65" s="30"/>
      <c r="O65" s="108"/>
    </row>
    <row r="66" spans="1:15" s="10" customFormat="1" x14ac:dyDescent="0.25">
      <c r="A66" s="235"/>
      <c r="B66" s="236"/>
      <c r="C66" s="237" t="s">
        <v>81</v>
      </c>
      <c r="D66" s="89">
        <f t="shared" ref="D66:G66" si="24">SUM(D60:D64)</f>
        <v>14800</v>
      </c>
      <c r="E66" s="40">
        <f t="shared" si="24"/>
        <v>14800</v>
      </c>
      <c r="F66" s="40">
        <f t="shared" si="24"/>
        <v>0</v>
      </c>
      <c r="G66" s="106">
        <f t="shared" si="24"/>
        <v>0</v>
      </c>
      <c r="H66" s="89">
        <f>SUM(H60:H65)</f>
        <v>15425</v>
      </c>
      <c r="I66" s="40">
        <f>SUM(I60:I65)</f>
        <v>15425</v>
      </c>
      <c r="J66" s="40">
        <f t="shared" ref="J66:K66" si="25">SUM(J60:J64)</f>
        <v>0</v>
      </c>
      <c r="K66" s="106">
        <f t="shared" si="25"/>
        <v>0</v>
      </c>
      <c r="L66" s="89">
        <f>SUM(L60:L65)</f>
        <v>7592</v>
      </c>
      <c r="M66" s="40">
        <f>SUM(M60:M65)</f>
        <v>7592</v>
      </c>
      <c r="N66" s="40">
        <f t="shared" ref="N66:O66" si="26">SUM(N60:N64)</f>
        <v>0</v>
      </c>
      <c r="O66" s="106">
        <f t="shared" si="26"/>
        <v>0</v>
      </c>
    </row>
    <row r="67" spans="1:15" s="10" customFormat="1" x14ac:dyDescent="0.25">
      <c r="A67" s="234"/>
      <c r="B67" s="42"/>
      <c r="C67" s="67" t="s">
        <v>31</v>
      </c>
      <c r="D67" s="211">
        <f>D56+D57+D58+D66</f>
        <v>374500</v>
      </c>
      <c r="E67" s="33">
        <f>E56+E57+E58+E66</f>
        <v>374500</v>
      </c>
      <c r="F67" s="33">
        <f>F56+F57+F58+F66</f>
        <v>0</v>
      </c>
      <c r="G67" s="212">
        <f>G56+G57+G58+G66</f>
        <v>0</v>
      </c>
      <c r="H67" s="211">
        <f t="shared" ref="H67:K67" si="27">H56+H57+H58+H66</f>
        <v>376957</v>
      </c>
      <c r="I67" s="33">
        <f t="shared" si="27"/>
        <v>376957</v>
      </c>
      <c r="J67" s="33">
        <f t="shared" si="27"/>
        <v>0</v>
      </c>
      <c r="K67" s="212">
        <f t="shared" si="27"/>
        <v>0</v>
      </c>
      <c r="L67" s="211">
        <f t="shared" ref="L67:O67" si="28">L56+L57+L58+L66</f>
        <v>330520</v>
      </c>
      <c r="M67" s="33">
        <f t="shared" si="28"/>
        <v>330520</v>
      </c>
      <c r="N67" s="33">
        <f t="shared" si="28"/>
        <v>0</v>
      </c>
      <c r="O67" s="212">
        <f t="shared" si="28"/>
        <v>0</v>
      </c>
    </row>
    <row r="68" spans="1:15" s="10" customFormat="1" x14ac:dyDescent="0.25">
      <c r="A68" s="234"/>
      <c r="B68" s="42"/>
      <c r="C68" s="84"/>
      <c r="D68" s="41"/>
      <c r="E68" s="72"/>
      <c r="F68" s="72"/>
      <c r="G68" s="107"/>
      <c r="H68" s="41"/>
      <c r="I68" s="72"/>
      <c r="J68" s="72"/>
      <c r="K68" s="107"/>
      <c r="L68" s="41"/>
      <c r="M68" s="72"/>
      <c r="N68" s="72"/>
      <c r="O68" s="107"/>
    </row>
    <row r="69" spans="1:15" s="10" customFormat="1" x14ac:dyDescent="0.25">
      <c r="A69" s="213">
        <v>106</v>
      </c>
      <c r="B69" s="42"/>
      <c r="C69" s="67" t="s">
        <v>54</v>
      </c>
      <c r="D69" s="27"/>
      <c r="E69" s="34"/>
      <c r="F69" s="34"/>
      <c r="G69" s="105"/>
      <c r="H69" s="27"/>
      <c r="I69" s="34"/>
      <c r="J69" s="34"/>
      <c r="K69" s="105"/>
      <c r="L69" s="27"/>
      <c r="M69" s="34"/>
      <c r="N69" s="34"/>
      <c r="O69" s="105"/>
    </row>
    <row r="70" spans="1:15" s="10" customFormat="1" x14ac:dyDescent="0.25">
      <c r="A70" s="234"/>
      <c r="B70" s="42" t="s">
        <v>27</v>
      </c>
      <c r="C70" s="66" t="s">
        <v>44</v>
      </c>
      <c r="D70" s="241"/>
      <c r="E70" s="44"/>
      <c r="F70" s="44"/>
      <c r="G70" s="242"/>
      <c r="H70" s="241"/>
      <c r="I70" s="44"/>
      <c r="J70" s="44"/>
      <c r="K70" s="242"/>
      <c r="L70" s="241"/>
      <c r="M70" s="44"/>
      <c r="N70" s="44"/>
      <c r="O70" s="242"/>
    </row>
    <row r="71" spans="1:15" s="10" customFormat="1" x14ac:dyDescent="0.25">
      <c r="A71" s="234"/>
      <c r="B71" s="42"/>
      <c r="C71" s="66" t="s">
        <v>136</v>
      </c>
      <c r="D71" s="35">
        <v>322</v>
      </c>
      <c r="E71" s="30"/>
      <c r="F71" s="30">
        <v>322</v>
      </c>
      <c r="G71" s="102"/>
      <c r="H71" s="35">
        <v>1120</v>
      </c>
      <c r="I71" s="30"/>
      <c r="J71" s="30">
        <v>1120</v>
      </c>
      <c r="K71" s="102"/>
      <c r="L71" s="35">
        <v>1116</v>
      </c>
      <c r="M71" s="30"/>
      <c r="N71" s="30">
        <v>1116</v>
      </c>
      <c r="O71" s="102"/>
    </row>
    <row r="72" spans="1:15" s="10" customFormat="1" x14ac:dyDescent="0.25">
      <c r="A72" s="234"/>
      <c r="B72" s="42"/>
      <c r="C72" s="66" t="s">
        <v>87</v>
      </c>
      <c r="D72" s="35">
        <v>16565</v>
      </c>
      <c r="E72" s="30"/>
      <c r="F72" s="30">
        <v>16565</v>
      </c>
      <c r="G72" s="102"/>
      <c r="H72" s="35">
        <v>16565</v>
      </c>
      <c r="I72" s="30"/>
      <c r="J72" s="30">
        <v>16565</v>
      </c>
      <c r="K72" s="102"/>
      <c r="L72" s="35">
        <v>15333</v>
      </c>
      <c r="M72" s="30"/>
      <c r="N72" s="30">
        <v>15333</v>
      </c>
      <c r="O72" s="102"/>
    </row>
    <row r="73" spans="1:15" s="10" customFormat="1" x14ac:dyDescent="0.25">
      <c r="A73" s="234"/>
      <c r="B73" s="42"/>
      <c r="C73" s="66" t="s">
        <v>137</v>
      </c>
      <c r="D73" s="35">
        <v>29764</v>
      </c>
      <c r="E73" s="30">
        <v>29764</v>
      </c>
      <c r="F73" s="30"/>
      <c r="G73" s="102"/>
      <c r="H73" s="35">
        <v>29764</v>
      </c>
      <c r="I73" s="30">
        <v>29764</v>
      </c>
      <c r="J73" s="30"/>
      <c r="K73" s="102"/>
      <c r="L73" s="35">
        <v>29596</v>
      </c>
      <c r="M73" s="30">
        <v>29596</v>
      </c>
      <c r="N73" s="30"/>
      <c r="O73" s="102"/>
    </row>
    <row r="74" spans="1:15" s="10" customFormat="1" x14ac:dyDescent="0.25">
      <c r="A74" s="234"/>
      <c r="B74" s="42"/>
      <c r="C74" s="66" t="s">
        <v>88</v>
      </c>
      <c r="D74" s="35">
        <v>10398</v>
      </c>
      <c r="E74" s="30">
        <v>10398</v>
      </c>
      <c r="F74" s="30"/>
      <c r="G74" s="102"/>
      <c r="H74" s="35">
        <v>11628</v>
      </c>
      <c r="I74" s="30">
        <v>11628</v>
      </c>
      <c r="J74" s="30"/>
      <c r="K74" s="102"/>
      <c r="L74" s="35">
        <v>11467</v>
      </c>
      <c r="M74" s="30">
        <v>11467</v>
      </c>
      <c r="N74" s="30"/>
      <c r="O74" s="102"/>
    </row>
    <row r="75" spans="1:15" s="10" customFormat="1" x14ac:dyDescent="0.25">
      <c r="A75" s="234"/>
      <c r="B75" s="42"/>
      <c r="C75" s="62" t="s">
        <v>138</v>
      </c>
      <c r="D75" s="87">
        <v>15177</v>
      </c>
      <c r="E75" s="30">
        <v>15177</v>
      </c>
      <c r="F75" s="30"/>
      <c r="G75" s="108"/>
      <c r="H75" s="87">
        <v>15177</v>
      </c>
      <c r="I75" s="30">
        <v>15177</v>
      </c>
      <c r="J75" s="30"/>
      <c r="K75" s="108"/>
      <c r="L75" s="87">
        <v>13021</v>
      </c>
      <c r="M75" s="30">
        <v>13021</v>
      </c>
      <c r="N75" s="30"/>
      <c r="O75" s="108"/>
    </row>
    <row r="76" spans="1:15" s="10" customFormat="1" x14ac:dyDescent="0.25">
      <c r="A76" s="234"/>
      <c r="B76" s="42"/>
      <c r="C76" s="62" t="s">
        <v>139</v>
      </c>
      <c r="D76" s="87">
        <v>3305</v>
      </c>
      <c r="E76" s="30"/>
      <c r="F76" s="30">
        <v>3305</v>
      </c>
      <c r="G76" s="108"/>
      <c r="H76" s="87">
        <v>3305</v>
      </c>
      <c r="I76" s="30"/>
      <c r="J76" s="30">
        <v>3305</v>
      </c>
      <c r="K76" s="108"/>
      <c r="L76" s="87">
        <v>2661</v>
      </c>
      <c r="M76" s="30"/>
      <c r="N76" s="30">
        <v>2661</v>
      </c>
      <c r="O76" s="108"/>
    </row>
    <row r="77" spans="1:15" s="10" customFormat="1" x14ac:dyDescent="0.25">
      <c r="A77" s="234"/>
      <c r="B77" s="42"/>
      <c r="C77" s="62" t="s">
        <v>140</v>
      </c>
      <c r="D77" s="87">
        <v>2760</v>
      </c>
      <c r="E77" s="30">
        <v>2760</v>
      </c>
      <c r="F77" s="30"/>
      <c r="G77" s="108"/>
      <c r="H77" s="87">
        <v>2760</v>
      </c>
      <c r="I77" s="30">
        <v>2760</v>
      </c>
      <c r="J77" s="30"/>
      <c r="K77" s="108"/>
      <c r="L77" s="87">
        <v>2300</v>
      </c>
      <c r="M77" s="30">
        <v>2300</v>
      </c>
      <c r="N77" s="30"/>
      <c r="O77" s="108"/>
    </row>
    <row r="78" spans="1:15" s="10" customFormat="1" ht="30" x14ac:dyDescent="0.25">
      <c r="A78" s="234"/>
      <c r="B78" s="42"/>
      <c r="C78" s="62" t="s">
        <v>587</v>
      </c>
      <c r="D78" s="87"/>
      <c r="E78" s="30"/>
      <c r="F78" s="30"/>
      <c r="G78" s="108"/>
      <c r="H78" s="87">
        <v>406</v>
      </c>
      <c r="I78" s="30">
        <v>406</v>
      </c>
      <c r="J78" s="30"/>
      <c r="K78" s="108"/>
      <c r="L78" s="87">
        <v>120</v>
      </c>
      <c r="M78" s="30">
        <v>120</v>
      </c>
      <c r="N78" s="30"/>
      <c r="O78" s="108"/>
    </row>
    <row r="79" spans="1:15" s="10" customFormat="1" ht="45" x14ac:dyDescent="0.25">
      <c r="A79" s="234"/>
      <c r="B79" s="42"/>
      <c r="C79" s="62" t="s">
        <v>588</v>
      </c>
      <c r="D79" s="87"/>
      <c r="E79" s="30"/>
      <c r="F79" s="30"/>
      <c r="G79" s="108"/>
      <c r="H79" s="87">
        <v>3000</v>
      </c>
      <c r="I79" s="30">
        <v>3000</v>
      </c>
      <c r="J79" s="30"/>
      <c r="K79" s="108"/>
      <c r="L79" s="87">
        <v>0</v>
      </c>
      <c r="M79" s="30">
        <v>0</v>
      </c>
      <c r="N79" s="30"/>
      <c r="O79" s="108"/>
    </row>
    <row r="80" spans="1:15" s="10" customFormat="1" ht="30" customHeight="1" x14ac:dyDescent="0.25">
      <c r="A80" s="234"/>
      <c r="B80" s="42"/>
      <c r="C80" s="62" t="s">
        <v>589</v>
      </c>
      <c r="D80" s="87"/>
      <c r="E80" s="30"/>
      <c r="F80" s="30"/>
      <c r="G80" s="108"/>
      <c r="H80" s="87">
        <v>2386</v>
      </c>
      <c r="I80" s="30">
        <v>2386</v>
      </c>
      <c r="J80" s="30"/>
      <c r="K80" s="108"/>
      <c r="L80" s="87">
        <v>0</v>
      </c>
      <c r="M80" s="30">
        <v>0</v>
      </c>
      <c r="N80" s="30"/>
      <c r="O80" s="108"/>
    </row>
    <row r="81" spans="1:15" s="10" customFormat="1" ht="45" x14ac:dyDescent="0.25">
      <c r="A81" s="234"/>
      <c r="B81" s="42"/>
      <c r="C81" s="62" t="s">
        <v>590</v>
      </c>
      <c r="D81" s="87"/>
      <c r="E81" s="30"/>
      <c r="F81" s="30"/>
      <c r="G81" s="108"/>
      <c r="H81" s="87">
        <v>2650</v>
      </c>
      <c r="I81" s="30">
        <v>2650</v>
      </c>
      <c r="J81" s="30"/>
      <c r="K81" s="108"/>
      <c r="L81" s="87">
        <v>0</v>
      </c>
      <c r="M81" s="30">
        <v>0</v>
      </c>
      <c r="N81" s="30"/>
      <c r="O81" s="108"/>
    </row>
    <row r="82" spans="1:15" s="10" customFormat="1" x14ac:dyDescent="0.25">
      <c r="A82" s="234"/>
      <c r="B82" s="42"/>
      <c r="C82" s="62" t="s">
        <v>665</v>
      </c>
      <c r="D82" s="87"/>
      <c r="E82" s="30"/>
      <c r="F82" s="30"/>
      <c r="G82" s="108"/>
      <c r="H82" s="87">
        <v>2565</v>
      </c>
      <c r="I82" s="30">
        <v>2565</v>
      </c>
      <c r="J82" s="30"/>
      <c r="K82" s="108"/>
      <c r="L82" s="87">
        <v>2565</v>
      </c>
      <c r="M82" s="30">
        <v>2565</v>
      </c>
      <c r="N82" s="30"/>
      <c r="O82" s="108"/>
    </row>
    <row r="83" spans="1:15" s="10" customFormat="1" x14ac:dyDescent="0.25">
      <c r="A83" s="234"/>
      <c r="B83" s="42"/>
      <c r="C83" s="84" t="s">
        <v>60</v>
      </c>
      <c r="D83" s="91">
        <f t="shared" ref="D83:G83" si="29">SUM(D71:D77)</f>
        <v>78291</v>
      </c>
      <c r="E83" s="44">
        <f t="shared" si="29"/>
        <v>58099</v>
      </c>
      <c r="F83" s="44">
        <f t="shared" si="29"/>
        <v>20192</v>
      </c>
      <c r="G83" s="116">
        <f t="shared" si="29"/>
        <v>0</v>
      </c>
      <c r="H83" s="91">
        <f t="shared" ref="H83:O83" si="30">SUM(H71:H82)</f>
        <v>91326</v>
      </c>
      <c r="I83" s="44">
        <f t="shared" si="30"/>
        <v>70336</v>
      </c>
      <c r="J83" s="44">
        <f t="shared" si="30"/>
        <v>20990</v>
      </c>
      <c r="K83" s="116">
        <f t="shared" si="30"/>
        <v>0</v>
      </c>
      <c r="L83" s="91">
        <f t="shared" si="30"/>
        <v>78179</v>
      </c>
      <c r="M83" s="44">
        <f t="shared" si="30"/>
        <v>59069</v>
      </c>
      <c r="N83" s="44">
        <f t="shared" si="30"/>
        <v>19110</v>
      </c>
      <c r="O83" s="116">
        <f t="shared" si="30"/>
        <v>0</v>
      </c>
    </row>
    <row r="84" spans="1:15" s="10" customFormat="1" x14ac:dyDescent="0.25">
      <c r="A84" s="234"/>
      <c r="B84" s="42"/>
      <c r="C84" s="84"/>
      <c r="D84" s="241"/>
      <c r="E84" s="44"/>
      <c r="F84" s="44"/>
      <c r="G84" s="242"/>
      <c r="H84" s="241"/>
      <c r="I84" s="44"/>
      <c r="J84" s="44"/>
      <c r="K84" s="242"/>
      <c r="L84" s="241"/>
      <c r="M84" s="44"/>
      <c r="N84" s="44"/>
      <c r="O84" s="242"/>
    </row>
    <row r="85" spans="1:15" s="10" customFormat="1" x14ac:dyDescent="0.25">
      <c r="A85" s="234"/>
      <c r="B85" s="42" t="s">
        <v>33</v>
      </c>
      <c r="C85" s="66" t="s">
        <v>84</v>
      </c>
      <c r="D85" s="241"/>
      <c r="E85" s="44"/>
      <c r="F85" s="44"/>
      <c r="G85" s="242"/>
      <c r="H85" s="241"/>
      <c r="I85" s="44"/>
      <c r="J85" s="44"/>
      <c r="K85" s="242"/>
      <c r="L85" s="241"/>
      <c r="M85" s="44"/>
      <c r="N85" s="44"/>
      <c r="O85" s="242"/>
    </row>
    <row r="86" spans="1:15" s="10" customFormat="1" x14ac:dyDescent="0.25">
      <c r="A86" s="234"/>
      <c r="B86" s="42"/>
      <c r="C86" s="66" t="s">
        <v>136</v>
      </c>
      <c r="D86" s="87">
        <v>71</v>
      </c>
      <c r="E86" s="30"/>
      <c r="F86" s="30">
        <v>71</v>
      </c>
      <c r="G86" s="102"/>
      <c r="H86" s="87">
        <v>273</v>
      </c>
      <c r="I86" s="30"/>
      <c r="J86" s="30">
        <v>273</v>
      </c>
      <c r="K86" s="102"/>
      <c r="L86" s="87">
        <v>273</v>
      </c>
      <c r="M86" s="30"/>
      <c r="N86" s="30">
        <v>273</v>
      </c>
      <c r="O86" s="102"/>
    </row>
    <row r="87" spans="1:15" s="22" customFormat="1" x14ac:dyDescent="0.25">
      <c r="A87" s="235"/>
      <c r="B87" s="236"/>
      <c r="C87" s="66" t="s">
        <v>87</v>
      </c>
      <c r="D87" s="87">
        <v>2044</v>
      </c>
      <c r="E87" s="30"/>
      <c r="F87" s="30">
        <v>2044</v>
      </c>
      <c r="G87" s="102"/>
      <c r="H87" s="87">
        <v>2044</v>
      </c>
      <c r="I87" s="30"/>
      <c r="J87" s="30">
        <v>2044</v>
      </c>
      <c r="K87" s="102"/>
      <c r="L87" s="87">
        <v>1885</v>
      </c>
      <c r="M87" s="30"/>
      <c r="N87" s="30">
        <v>1885</v>
      </c>
      <c r="O87" s="102"/>
    </row>
    <row r="88" spans="1:15" s="10" customFormat="1" x14ac:dyDescent="0.25">
      <c r="A88" s="234"/>
      <c r="B88" s="42"/>
      <c r="C88" s="66" t="s">
        <v>137</v>
      </c>
      <c r="D88" s="87">
        <v>6144</v>
      </c>
      <c r="E88" s="30">
        <v>6144</v>
      </c>
      <c r="F88" s="30"/>
      <c r="G88" s="102"/>
      <c r="H88" s="87">
        <v>6144</v>
      </c>
      <c r="I88" s="30">
        <v>6144</v>
      </c>
      <c r="J88" s="30"/>
      <c r="K88" s="102"/>
      <c r="L88" s="87">
        <v>6532</v>
      </c>
      <c r="M88" s="30">
        <v>6532</v>
      </c>
      <c r="N88" s="30"/>
      <c r="O88" s="102"/>
    </row>
    <row r="89" spans="1:15" s="10" customFormat="1" x14ac:dyDescent="0.25">
      <c r="A89" s="234"/>
      <c r="B89" s="42"/>
      <c r="C89" s="66" t="s">
        <v>88</v>
      </c>
      <c r="D89" s="87">
        <v>2922</v>
      </c>
      <c r="E89" s="30">
        <v>2922</v>
      </c>
      <c r="F89" s="30"/>
      <c r="G89" s="102"/>
      <c r="H89" s="87">
        <v>3192</v>
      </c>
      <c r="I89" s="30">
        <v>3192</v>
      </c>
      <c r="J89" s="30"/>
      <c r="K89" s="102"/>
      <c r="L89" s="87">
        <v>2210</v>
      </c>
      <c r="M89" s="30">
        <v>2210</v>
      </c>
      <c r="N89" s="30"/>
      <c r="O89" s="102"/>
    </row>
    <row r="90" spans="1:15" s="10" customFormat="1" x14ac:dyDescent="0.25">
      <c r="A90" s="234"/>
      <c r="B90" s="42"/>
      <c r="C90" s="62" t="s">
        <v>138</v>
      </c>
      <c r="D90" s="87">
        <v>3292</v>
      </c>
      <c r="E90" s="30">
        <v>3292</v>
      </c>
      <c r="F90" s="30"/>
      <c r="G90" s="102"/>
      <c r="H90" s="87">
        <v>3292</v>
      </c>
      <c r="I90" s="30">
        <v>3292</v>
      </c>
      <c r="J90" s="30"/>
      <c r="K90" s="102"/>
      <c r="L90" s="87">
        <v>2871</v>
      </c>
      <c r="M90" s="30">
        <v>2871</v>
      </c>
      <c r="N90" s="30"/>
      <c r="O90" s="102"/>
    </row>
    <row r="91" spans="1:15" s="10" customFormat="1" x14ac:dyDescent="0.25">
      <c r="A91" s="234"/>
      <c r="B91" s="42"/>
      <c r="C91" s="62" t="s">
        <v>139</v>
      </c>
      <c r="D91" s="87">
        <v>507</v>
      </c>
      <c r="E91" s="30"/>
      <c r="F91" s="30">
        <v>507</v>
      </c>
      <c r="G91" s="102"/>
      <c r="H91" s="87">
        <v>507</v>
      </c>
      <c r="I91" s="30"/>
      <c r="J91" s="30">
        <v>507</v>
      </c>
      <c r="K91" s="102"/>
      <c r="L91" s="87">
        <v>493</v>
      </c>
      <c r="M91" s="30"/>
      <c r="N91" s="30">
        <v>493</v>
      </c>
      <c r="O91" s="102"/>
    </row>
    <row r="92" spans="1:15" s="10" customFormat="1" x14ac:dyDescent="0.25">
      <c r="A92" s="234"/>
      <c r="B92" s="42"/>
      <c r="C92" s="62" t="s">
        <v>140</v>
      </c>
      <c r="D92" s="87">
        <v>607</v>
      </c>
      <c r="E92" s="30">
        <v>607</v>
      </c>
      <c r="F92" s="30"/>
      <c r="G92" s="108"/>
      <c r="H92" s="87">
        <v>607</v>
      </c>
      <c r="I92" s="30">
        <v>607</v>
      </c>
      <c r="J92" s="30"/>
      <c r="K92" s="108"/>
      <c r="L92" s="87">
        <v>518</v>
      </c>
      <c r="M92" s="30">
        <v>518</v>
      </c>
      <c r="N92" s="30"/>
      <c r="O92" s="108"/>
    </row>
    <row r="93" spans="1:15" s="10" customFormat="1" ht="30" x14ac:dyDescent="0.25">
      <c r="A93" s="234"/>
      <c r="B93" s="42"/>
      <c r="C93" s="62" t="s">
        <v>587</v>
      </c>
      <c r="D93" s="87"/>
      <c r="E93" s="30"/>
      <c r="F93" s="30"/>
      <c r="G93" s="108"/>
      <c r="H93" s="87">
        <v>80</v>
      </c>
      <c r="I93" s="30">
        <v>80</v>
      </c>
      <c r="J93" s="30"/>
      <c r="K93" s="108"/>
      <c r="L93" s="87">
        <v>24</v>
      </c>
      <c r="M93" s="30">
        <v>24</v>
      </c>
      <c r="N93" s="30"/>
      <c r="O93" s="108"/>
    </row>
    <row r="94" spans="1:15" s="10" customFormat="1" ht="45" x14ac:dyDescent="0.25">
      <c r="A94" s="234"/>
      <c r="B94" s="42"/>
      <c r="C94" s="62" t="s">
        <v>588</v>
      </c>
      <c r="D94" s="87"/>
      <c r="E94" s="30"/>
      <c r="F94" s="30"/>
      <c r="G94" s="108"/>
      <c r="H94" s="87">
        <v>810</v>
      </c>
      <c r="I94" s="30">
        <v>810</v>
      </c>
      <c r="J94" s="30"/>
      <c r="K94" s="108"/>
      <c r="L94" s="87">
        <v>0</v>
      </c>
      <c r="M94" s="30">
        <v>0</v>
      </c>
      <c r="N94" s="30"/>
      <c r="O94" s="108"/>
    </row>
    <row r="95" spans="1:15" s="10" customFormat="1" ht="45" x14ac:dyDescent="0.25">
      <c r="A95" s="234"/>
      <c r="B95" s="42"/>
      <c r="C95" s="62" t="s">
        <v>589</v>
      </c>
      <c r="D95" s="87"/>
      <c r="E95" s="30"/>
      <c r="F95" s="30"/>
      <c r="G95" s="108"/>
      <c r="H95" s="87">
        <v>644</v>
      </c>
      <c r="I95" s="30">
        <v>644</v>
      </c>
      <c r="J95" s="30"/>
      <c r="K95" s="108"/>
      <c r="L95" s="87">
        <v>0</v>
      </c>
      <c r="M95" s="30">
        <v>0</v>
      </c>
      <c r="N95" s="30"/>
      <c r="O95" s="108"/>
    </row>
    <row r="96" spans="1:15" s="10" customFormat="1" ht="45" x14ac:dyDescent="0.25">
      <c r="A96" s="234"/>
      <c r="B96" s="42"/>
      <c r="C96" s="62" t="s">
        <v>590</v>
      </c>
      <c r="D96" s="87"/>
      <c r="E96" s="30"/>
      <c r="F96" s="30"/>
      <c r="G96" s="108"/>
      <c r="H96" s="87">
        <v>716</v>
      </c>
      <c r="I96" s="30">
        <v>716</v>
      </c>
      <c r="J96" s="30"/>
      <c r="K96" s="108"/>
      <c r="L96" s="87">
        <v>0</v>
      </c>
      <c r="M96" s="30">
        <v>0</v>
      </c>
      <c r="N96" s="30"/>
      <c r="O96" s="108"/>
    </row>
    <row r="97" spans="1:15" s="10" customFormat="1" x14ac:dyDescent="0.25">
      <c r="A97" s="234"/>
      <c r="B97" s="42"/>
      <c r="C97" s="62" t="s">
        <v>665</v>
      </c>
      <c r="D97" s="87"/>
      <c r="E97" s="30"/>
      <c r="F97" s="30"/>
      <c r="G97" s="108"/>
      <c r="H97" s="87">
        <v>565</v>
      </c>
      <c r="I97" s="30">
        <v>565</v>
      </c>
      <c r="J97" s="30"/>
      <c r="K97" s="108"/>
      <c r="L97" s="87">
        <v>565</v>
      </c>
      <c r="M97" s="30">
        <v>565</v>
      </c>
      <c r="N97" s="30"/>
      <c r="O97" s="108"/>
    </row>
    <row r="98" spans="1:15" s="10" customFormat="1" x14ac:dyDescent="0.25">
      <c r="A98" s="234"/>
      <c r="B98" s="42"/>
      <c r="C98" s="84" t="s">
        <v>61</v>
      </c>
      <c r="D98" s="91">
        <f t="shared" ref="D98:G98" si="31">SUM(D86:D92)</f>
        <v>15587</v>
      </c>
      <c r="E98" s="44">
        <f t="shared" si="31"/>
        <v>12965</v>
      </c>
      <c r="F98" s="44">
        <f t="shared" si="31"/>
        <v>2622</v>
      </c>
      <c r="G98" s="116">
        <f t="shared" si="31"/>
        <v>0</v>
      </c>
      <c r="H98" s="91">
        <f t="shared" ref="H98:O98" si="32">SUM(H86:H97)</f>
        <v>18874</v>
      </c>
      <c r="I98" s="44">
        <f t="shared" si="32"/>
        <v>16050</v>
      </c>
      <c r="J98" s="44">
        <f t="shared" si="32"/>
        <v>2824</v>
      </c>
      <c r="K98" s="116">
        <f t="shared" si="32"/>
        <v>0</v>
      </c>
      <c r="L98" s="91">
        <f t="shared" si="32"/>
        <v>15371</v>
      </c>
      <c r="M98" s="44">
        <f t="shared" si="32"/>
        <v>12720</v>
      </c>
      <c r="N98" s="44">
        <f t="shared" si="32"/>
        <v>2651</v>
      </c>
      <c r="O98" s="116">
        <f t="shared" si="32"/>
        <v>0</v>
      </c>
    </row>
    <row r="99" spans="1:15" s="10" customFormat="1" x14ac:dyDescent="0.25">
      <c r="A99" s="234"/>
      <c r="B99" s="42"/>
      <c r="C99" s="84"/>
      <c r="D99" s="41"/>
      <c r="E99" s="72"/>
      <c r="F99" s="72"/>
      <c r="G99" s="107"/>
      <c r="H99" s="41"/>
      <c r="I99" s="72"/>
      <c r="J99" s="72"/>
      <c r="K99" s="107"/>
      <c r="L99" s="41"/>
      <c r="M99" s="72"/>
      <c r="N99" s="72"/>
      <c r="O99" s="107"/>
    </row>
    <row r="100" spans="1:15" s="10" customFormat="1" x14ac:dyDescent="0.25">
      <c r="A100" s="234"/>
      <c r="B100" s="42" t="s">
        <v>34</v>
      </c>
      <c r="C100" s="66" t="s">
        <v>49</v>
      </c>
      <c r="D100" s="241"/>
      <c r="E100" s="44"/>
      <c r="F100" s="44"/>
      <c r="G100" s="242"/>
      <c r="H100" s="241"/>
      <c r="I100" s="44"/>
      <c r="J100" s="44"/>
      <c r="K100" s="242"/>
      <c r="L100" s="241"/>
      <c r="M100" s="44"/>
      <c r="N100" s="44"/>
      <c r="O100" s="242"/>
    </row>
    <row r="101" spans="1:15" s="10" customFormat="1" x14ac:dyDescent="0.25">
      <c r="A101" s="234"/>
      <c r="B101" s="31"/>
      <c r="C101" s="66" t="s">
        <v>56</v>
      </c>
      <c r="D101" s="35">
        <v>2000</v>
      </c>
      <c r="E101" s="30"/>
      <c r="F101" s="30">
        <v>2000</v>
      </c>
      <c r="G101" s="102"/>
      <c r="H101" s="35">
        <v>1863</v>
      </c>
      <c r="I101" s="30"/>
      <c r="J101" s="30">
        <v>1863</v>
      </c>
      <c r="K101" s="102"/>
      <c r="L101" s="35">
        <v>1632</v>
      </c>
      <c r="M101" s="30"/>
      <c r="N101" s="30">
        <v>1632</v>
      </c>
      <c r="O101" s="102"/>
    </row>
    <row r="102" spans="1:15" s="10" customFormat="1" x14ac:dyDescent="0.25">
      <c r="A102" s="234"/>
      <c r="B102" s="42"/>
      <c r="C102" s="66" t="s">
        <v>166</v>
      </c>
      <c r="D102" s="35">
        <f>2048+152</f>
        <v>2200</v>
      </c>
      <c r="E102" s="30">
        <v>2200</v>
      </c>
      <c r="F102" s="30"/>
      <c r="G102" s="102"/>
      <c r="H102" s="35">
        <v>2341</v>
      </c>
      <c r="I102" s="30">
        <v>2341</v>
      </c>
      <c r="J102" s="30"/>
      <c r="K102" s="102"/>
      <c r="L102" s="35">
        <v>2341</v>
      </c>
      <c r="M102" s="30">
        <v>2341</v>
      </c>
      <c r="N102" s="30"/>
      <c r="O102" s="102"/>
    </row>
    <row r="103" spans="1:15" s="10" customFormat="1" x14ac:dyDescent="0.25">
      <c r="A103" s="234"/>
      <c r="B103" s="42"/>
      <c r="C103" s="66" t="s">
        <v>216</v>
      </c>
      <c r="D103" s="35">
        <v>870</v>
      </c>
      <c r="E103" s="30">
        <v>870</v>
      </c>
      <c r="F103" s="30"/>
      <c r="G103" s="102"/>
      <c r="H103" s="35">
        <v>870</v>
      </c>
      <c r="I103" s="30">
        <v>870</v>
      </c>
      <c r="J103" s="30"/>
      <c r="K103" s="102"/>
      <c r="L103" s="35">
        <v>870</v>
      </c>
      <c r="M103" s="30">
        <v>870</v>
      </c>
      <c r="N103" s="30"/>
      <c r="O103" s="102"/>
    </row>
    <row r="104" spans="1:15" s="10" customFormat="1" x14ac:dyDescent="0.25">
      <c r="A104" s="234"/>
      <c r="B104" s="42"/>
      <c r="C104" s="66" t="s">
        <v>217</v>
      </c>
      <c r="D104" s="35">
        <v>1240</v>
      </c>
      <c r="E104" s="30">
        <v>1240</v>
      </c>
      <c r="F104" s="30"/>
      <c r="G104" s="102"/>
      <c r="H104" s="35">
        <v>1345</v>
      </c>
      <c r="I104" s="30">
        <v>1345</v>
      </c>
      <c r="J104" s="30"/>
      <c r="K104" s="102"/>
      <c r="L104" s="35">
        <v>1345</v>
      </c>
      <c r="M104" s="30">
        <v>1345</v>
      </c>
      <c r="N104" s="30"/>
      <c r="O104" s="102"/>
    </row>
    <row r="105" spans="1:15" s="10" customFormat="1" x14ac:dyDescent="0.25">
      <c r="A105" s="234"/>
      <c r="B105" s="42"/>
      <c r="C105" s="66" t="s">
        <v>218</v>
      </c>
      <c r="D105" s="35">
        <v>2200</v>
      </c>
      <c r="E105" s="30">
        <v>2200</v>
      </c>
      <c r="F105" s="30"/>
      <c r="G105" s="102"/>
      <c r="H105" s="35">
        <v>2209</v>
      </c>
      <c r="I105" s="30">
        <v>2209</v>
      </c>
      <c r="J105" s="30"/>
      <c r="K105" s="102"/>
      <c r="L105" s="35">
        <v>2209</v>
      </c>
      <c r="M105" s="30">
        <v>2209</v>
      </c>
      <c r="N105" s="30"/>
      <c r="O105" s="102"/>
    </row>
    <row r="106" spans="1:15" s="10" customFormat="1" x14ac:dyDescent="0.25">
      <c r="A106" s="234"/>
      <c r="B106" s="42"/>
      <c r="C106" s="66" t="s">
        <v>219</v>
      </c>
      <c r="D106" s="35">
        <v>35160</v>
      </c>
      <c r="E106" s="30">
        <v>35160</v>
      </c>
      <c r="F106" s="30"/>
      <c r="G106" s="102"/>
      <c r="H106" s="35">
        <v>30000</v>
      </c>
      <c r="I106" s="30">
        <v>30000</v>
      </c>
      <c r="J106" s="30"/>
      <c r="K106" s="102"/>
      <c r="L106" s="35">
        <v>26575</v>
      </c>
      <c r="M106" s="30">
        <v>26575</v>
      </c>
      <c r="N106" s="30"/>
      <c r="O106" s="102"/>
    </row>
    <row r="107" spans="1:15" s="10" customFormat="1" x14ac:dyDescent="0.25">
      <c r="A107" s="234"/>
      <c r="B107" s="42"/>
      <c r="C107" s="66" t="s">
        <v>220</v>
      </c>
      <c r="D107" s="35">
        <v>4500</v>
      </c>
      <c r="E107" s="30">
        <v>4500</v>
      </c>
      <c r="F107" s="30"/>
      <c r="G107" s="102"/>
      <c r="H107" s="35">
        <v>2130</v>
      </c>
      <c r="I107" s="30">
        <v>2130</v>
      </c>
      <c r="J107" s="30"/>
      <c r="K107" s="102"/>
      <c r="L107" s="35">
        <v>2130</v>
      </c>
      <c r="M107" s="30">
        <v>2130</v>
      </c>
      <c r="N107" s="30"/>
      <c r="O107" s="102"/>
    </row>
    <row r="108" spans="1:15" s="10" customFormat="1" x14ac:dyDescent="0.25">
      <c r="A108" s="234"/>
      <c r="B108" s="42"/>
      <c r="C108" s="66" t="s">
        <v>221</v>
      </c>
      <c r="D108" s="35">
        <v>5000</v>
      </c>
      <c r="E108" s="30">
        <v>5000</v>
      </c>
      <c r="F108" s="30"/>
      <c r="G108" s="102"/>
      <c r="H108" s="35">
        <v>500</v>
      </c>
      <c r="I108" s="30">
        <v>500</v>
      </c>
      <c r="J108" s="30"/>
      <c r="K108" s="102"/>
      <c r="L108" s="35">
        <v>0</v>
      </c>
      <c r="M108" s="30">
        <v>0</v>
      </c>
      <c r="N108" s="30"/>
      <c r="O108" s="102"/>
    </row>
    <row r="109" spans="1:15" s="10" customFormat="1" x14ac:dyDescent="0.25">
      <c r="A109" s="234"/>
      <c r="B109" s="42"/>
      <c r="C109" s="66" t="s">
        <v>222</v>
      </c>
      <c r="D109" s="35">
        <v>18775</v>
      </c>
      <c r="E109" s="30">
        <v>18775</v>
      </c>
      <c r="F109" s="30"/>
      <c r="G109" s="102"/>
      <c r="H109" s="35">
        <v>21504</v>
      </c>
      <c r="I109" s="30">
        <v>21504</v>
      </c>
      <c r="J109" s="30"/>
      <c r="K109" s="102"/>
      <c r="L109" s="35">
        <v>20926</v>
      </c>
      <c r="M109" s="30">
        <v>20926</v>
      </c>
      <c r="N109" s="30"/>
      <c r="O109" s="102"/>
    </row>
    <row r="110" spans="1:15" s="10" customFormat="1" x14ac:dyDescent="0.25">
      <c r="A110" s="234"/>
      <c r="B110" s="42"/>
      <c r="C110" s="66" t="s">
        <v>223</v>
      </c>
      <c r="D110" s="35">
        <v>4800</v>
      </c>
      <c r="E110" s="30">
        <v>4800</v>
      </c>
      <c r="F110" s="30"/>
      <c r="G110" s="102"/>
      <c r="H110" s="35">
        <v>4800</v>
      </c>
      <c r="I110" s="30">
        <v>4800</v>
      </c>
      <c r="J110" s="30"/>
      <c r="K110" s="102"/>
      <c r="L110" s="35">
        <v>3517</v>
      </c>
      <c r="M110" s="30">
        <v>3517</v>
      </c>
      <c r="N110" s="30"/>
      <c r="O110" s="102"/>
    </row>
    <row r="111" spans="1:15" s="10" customFormat="1" x14ac:dyDescent="0.25">
      <c r="A111" s="234"/>
      <c r="B111" s="42"/>
      <c r="C111" s="66" t="s">
        <v>224</v>
      </c>
      <c r="D111" s="35">
        <v>6395</v>
      </c>
      <c r="E111" s="30">
        <v>6395</v>
      </c>
      <c r="F111" s="30"/>
      <c r="G111" s="102"/>
      <c r="H111" s="35">
        <v>10100</v>
      </c>
      <c r="I111" s="30">
        <v>10100</v>
      </c>
      <c r="J111" s="30"/>
      <c r="K111" s="102"/>
      <c r="L111" s="35">
        <v>10046</v>
      </c>
      <c r="M111" s="30">
        <v>10046</v>
      </c>
      <c r="N111" s="30"/>
      <c r="O111" s="102"/>
    </row>
    <row r="112" spans="1:15" s="10" customFormat="1" ht="32.25" customHeight="1" x14ac:dyDescent="0.25">
      <c r="A112" s="234"/>
      <c r="B112" s="42"/>
      <c r="C112" s="66" t="s">
        <v>225</v>
      </c>
      <c r="D112" s="35">
        <v>14589</v>
      </c>
      <c r="E112" s="30">
        <v>14589</v>
      </c>
      <c r="F112" s="30"/>
      <c r="G112" s="102"/>
      <c r="H112" s="35">
        <v>27600</v>
      </c>
      <c r="I112" s="30">
        <v>27600</v>
      </c>
      <c r="J112" s="30"/>
      <c r="K112" s="102"/>
      <c r="L112" s="35">
        <v>27573</v>
      </c>
      <c r="M112" s="30">
        <v>27573</v>
      </c>
      <c r="N112" s="30"/>
      <c r="O112" s="102"/>
    </row>
    <row r="113" spans="1:15" s="10" customFormat="1" x14ac:dyDescent="0.25">
      <c r="A113" s="234"/>
      <c r="B113" s="42"/>
      <c r="C113" s="66" t="s">
        <v>226</v>
      </c>
      <c r="D113" s="35"/>
      <c r="E113" s="30"/>
      <c r="F113" s="30"/>
      <c r="G113" s="102"/>
      <c r="H113" s="35"/>
      <c r="I113" s="30"/>
      <c r="J113" s="30"/>
      <c r="K113" s="102"/>
      <c r="L113" s="35"/>
      <c r="M113" s="30"/>
      <c r="N113" s="30"/>
      <c r="O113" s="102"/>
    </row>
    <row r="114" spans="1:15" s="10" customFormat="1" ht="30" x14ac:dyDescent="0.25">
      <c r="A114" s="234"/>
      <c r="B114" s="42"/>
      <c r="C114" s="62" t="s">
        <v>227</v>
      </c>
      <c r="D114" s="35">
        <v>62291</v>
      </c>
      <c r="E114" s="30">
        <v>62291</v>
      </c>
      <c r="F114" s="30"/>
      <c r="G114" s="102"/>
      <c r="H114" s="35">
        <v>34600</v>
      </c>
      <c r="I114" s="30">
        <v>34600</v>
      </c>
      <c r="J114" s="30"/>
      <c r="K114" s="102"/>
      <c r="L114" s="35">
        <v>34566</v>
      </c>
      <c r="M114" s="30">
        <v>34566</v>
      </c>
      <c r="N114" s="30"/>
      <c r="O114" s="102"/>
    </row>
    <row r="115" spans="1:15" s="10" customFormat="1" x14ac:dyDescent="0.25">
      <c r="A115" s="234"/>
      <c r="B115" s="42"/>
      <c r="C115" s="66" t="s">
        <v>228</v>
      </c>
      <c r="D115" s="35">
        <v>22656</v>
      </c>
      <c r="E115" s="30">
        <v>22656</v>
      </c>
      <c r="F115" s="30"/>
      <c r="G115" s="102"/>
      <c r="H115" s="35">
        <v>16000</v>
      </c>
      <c r="I115" s="30">
        <v>16000</v>
      </c>
      <c r="J115" s="30"/>
      <c r="K115" s="102"/>
      <c r="L115" s="35">
        <v>15843</v>
      </c>
      <c r="M115" s="30">
        <v>15843</v>
      </c>
      <c r="N115" s="30"/>
      <c r="O115" s="102"/>
    </row>
    <row r="116" spans="1:15" s="10" customFormat="1" x14ac:dyDescent="0.25">
      <c r="A116" s="234"/>
      <c r="B116" s="42"/>
      <c r="C116" s="66" t="s">
        <v>229</v>
      </c>
      <c r="D116" s="35">
        <v>57226</v>
      </c>
      <c r="E116" s="30">
        <v>57226</v>
      </c>
      <c r="F116" s="30"/>
      <c r="G116" s="102"/>
      <c r="H116" s="35">
        <v>40000</v>
      </c>
      <c r="I116" s="30">
        <v>40000</v>
      </c>
      <c r="J116" s="30"/>
      <c r="K116" s="102"/>
      <c r="L116" s="35">
        <v>35076</v>
      </c>
      <c r="M116" s="30">
        <v>35076</v>
      </c>
      <c r="N116" s="30"/>
      <c r="O116" s="102"/>
    </row>
    <row r="117" spans="1:15" s="10" customFormat="1" x14ac:dyDescent="0.25">
      <c r="A117" s="234"/>
      <c r="B117" s="42"/>
      <c r="C117" s="66" t="s">
        <v>591</v>
      </c>
      <c r="D117" s="35"/>
      <c r="E117" s="30"/>
      <c r="F117" s="30"/>
      <c r="G117" s="102"/>
      <c r="H117" s="35">
        <v>21272</v>
      </c>
      <c r="I117" s="30">
        <v>21272</v>
      </c>
      <c r="J117" s="30"/>
      <c r="K117" s="102"/>
      <c r="L117" s="35">
        <v>0</v>
      </c>
      <c r="M117" s="30">
        <v>0</v>
      </c>
      <c r="N117" s="30"/>
      <c r="O117" s="102"/>
    </row>
    <row r="118" spans="1:15" s="10" customFormat="1" ht="30" x14ac:dyDescent="0.25">
      <c r="A118" s="234"/>
      <c r="B118" s="42"/>
      <c r="C118" s="62" t="s">
        <v>230</v>
      </c>
      <c r="D118" s="35"/>
      <c r="E118" s="30"/>
      <c r="F118" s="30"/>
      <c r="G118" s="102"/>
      <c r="H118" s="35"/>
      <c r="I118" s="30"/>
      <c r="J118" s="30"/>
      <c r="K118" s="102"/>
      <c r="L118" s="35"/>
      <c r="M118" s="30"/>
      <c r="N118" s="30"/>
      <c r="O118" s="102"/>
    </row>
    <row r="119" spans="1:15" s="10" customFormat="1" x14ac:dyDescent="0.25">
      <c r="A119" s="234"/>
      <c r="B119" s="42"/>
      <c r="C119" s="66" t="s">
        <v>231</v>
      </c>
      <c r="D119" s="35">
        <v>1500</v>
      </c>
      <c r="E119" s="30">
        <v>1500</v>
      </c>
      <c r="F119" s="30"/>
      <c r="G119" s="102"/>
      <c r="H119" s="35">
        <v>1500</v>
      </c>
      <c r="I119" s="30">
        <v>1500</v>
      </c>
      <c r="J119" s="30"/>
      <c r="K119" s="102"/>
      <c r="L119" s="35">
        <v>94</v>
      </c>
      <c r="M119" s="30">
        <v>94</v>
      </c>
      <c r="N119" s="30"/>
      <c r="O119" s="102"/>
    </row>
    <row r="120" spans="1:15" s="10" customFormat="1" x14ac:dyDescent="0.25">
      <c r="A120" s="234"/>
      <c r="B120" s="42"/>
      <c r="C120" s="66" t="s">
        <v>232</v>
      </c>
      <c r="D120" s="35">
        <v>1800</v>
      </c>
      <c r="E120" s="30">
        <v>1800</v>
      </c>
      <c r="F120" s="30"/>
      <c r="G120" s="102"/>
      <c r="H120" s="35">
        <v>1800</v>
      </c>
      <c r="I120" s="30">
        <v>1800</v>
      </c>
      <c r="J120" s="30"/>
      <c r="K120" s="102"/>
      <c r="L120" s="35">
        <v>1290</v>
      </c>
      <c r="M120" s="30">
        <v>1290</v>
      </c>
      <c r="N120" s="30"/>
      <c r="O120" s="102"/>
    </row>
    <row r="121" spans="1:15" s="10" customFormat="1" x14ac:dyDescent="0.25">
      <c r="A121" s="234"/>
      <c r="B121" s="42"/>
      <c r="C121" s="66" t="s">
        <v>233</v>
      </c>
      <c r="D121" s="35">
        <v>3500</v>
      </c>
      <c r="E121" s="30">
        <v>3500</v>
      </c>
      <c r="F121" s="30"/>
      <c r="G121" s="102"/>
      <c r="H121" s="35">
        <v>3500</v>
      </c>
      <c r="I121" s="30">
        <v>3500</v>
      </c>
      <c r="J121" s="30"/>
      <c r="K121" s="102"/>
      <c r="L121" s="35">
        <v>2956</v>
      </c>
      <c r="M121" s="30">
        <v>2956</v>
      </c>
      <c r="N121" s="30"/>
      <c r="O121" s="102"/>
    </row>
    <row r="122" spans="1:15" s="10" customFormat="1" x14ac:dyDescent="0.25">
      <c r="A122" s="234"/>
      <c r="B122" s="42"/>
      <c r="C122" s="66" t="s">
        <v>234</v>
      </c>
      <c r="D122" s="35">
        <v>1000</v>
      </c>
      <c r="E122" s="30">
        <v>1000</v>
      </c>
      <c r="F122" s="30"/>
      <c r="G122" s="102"/>
      <c r="H122" s="35">
        <v>1300</v>
      </c>
      <c r="I122" s="30">
        <v>1300</v>
      </c>
      <c r="J122" s="30"/>
      <c r="K122" s="102"/>
      <c r="L122" s="35">
        <v>1209</v>
      </c>
      <c r="M122" s="30">
        <v>1209</v>
      </c>
      <c r="N122" s="30"/>
      <c r="O122" s="102"/>
    </row>
    <row r="123" spans="1:15" s="10" customFormat="1" x14ac:dyDescent="0.25">
      <c r="A123" s="234"/>
      <c r="B123" s="42"/>
      <c r="C123" s="66" t="s">
        <v>235</v>
      </c>
      <c r="D123" s="35">
        <v>260</v>
      </c>
      <c r="E123" s="30">
        <v>260</v>
      </c>
      <c r="F123" s="30"/>
      <c r="G123" s="102"/>
      <c r="H123" s="35">
        <v>260</v>
      </c>
      <c r="I123" s="30">
        <v>260</v>
      </c>
      <c r="J123" s="30"/>
      <c r="K123" s="102"/>
      <c r="L123" s="35">
        <v>132</v>
      </c>
      <c r="M123" s="30">
        <v>132</v>
      </c>
      <c r="N123" s="30"/>
      <c r="O123" s="102"/>
    </row>
    <row r="124" spans="1:15" s="10" customFormat="1" x14ac:dyDescent="0.25">
      <c r="A124" s="234"/>
      <c r="B124" s="42"/>
      <c r="C124" s="66" t="s">
        <v>236</v>
      </c>
      <c r="D124" s="35">
        <v>56485</v>
      </c>
      <c r="E124" s="30">
        <v>56485</v>
      </c>
      <c r="F124" s="30"/>
      <c r="G124" s="102"/>
      <c r="H124" s="35">
        <v>57770</v>
      </c>
      <c r="I124" s="30">
        <v>57770</v>
      </c>
      <c r="J124" s="30"/>
      <c r="K124" s="102"/>
      <c r="L124" s="35">
        <v>54993</v>
      </c>
      <c r="M124" s="30">
        <v>54993</v>
      </c>
      <c r="N124" s="30"/>
      <c r="O124" s="102"/>
    </row>
    <row r="125" spans="1:15" s="10" customFormat="1" x14ac:dyDescent="0.25">
      <c r="A125" s="234"/>
      <c r="B125" s="42"/>
      <c r="C125" s="66" t="s">
        <v>237</v>
      </c>
      <c r="D125" s="35">
        <v>500</v>
      </c>
      <c r="E125" s="30">
        <v>500</v>
      </c>
      <c r="F125" s="30"/>
      <c r="G125" s="102"/>
      <c r="H125" s="35">
        <v>500</v>
      </c>
      <c r="I125" s="30">
        <v>500</v>
      </c>
      <c r="J125" s="30"/>
      <c r="K125" s="102"/>
      <c r="L125" s="35">
        <v>0</v>
      </c>
      <c r="M125" s="30">
        <v>0</v>
      </c>
      <c r="N125" s="30"/>
      <c r="O125" s="102"/>
    </row>
    <row r="126" spans="1:15" s="10" customFormat="1" x14ac:dyDescent="0.25">
      <c r="A126" s="234"/>
      <c r="B126" s="42"/>
      <c r="C126" s="66" t="s">
        <v>238</v>
      </c>
      <c r="D126" s="35">
        <v>2500</v>
      </c>
      <c r="E126" s="30">
        <v>2500</v>
      </c>
      <c r="F126" s="30"/>
      <c r="G126" s="102"/>
      <c r="H126" s="35">
        <v>2500</v>
      </c>
      <c r="I126" s="30">
        <v>2500</v>
      </c>
      <c r="J126" s="30"/>
      <c r="K126" s="102"/>
      <c r="L126" s="35">
        <v>345</v>
      </c>
      <c r="M126" s="30">
        <v>345</v>
      </c>
      <c r="N126" s="30"/>
      <c r="O126" s="102"/>
    </row>
    <row r="127" spans="1:15" s="10" customFormat="1" x14ac:dyDescent="0.25">
      <c r="A127" s="234"/>
      <c r="B127" s="42"/>
      <c r="C127" s="66" t="s">
        <v>666</v>
      </c>
      <c r="D127" s="35">
        <v>5000</v>
      </c>
      <c r="E127" s="30">
        <v>5000</v>
      </c>
      <c r="F127" s="30"/>
      <c r="G127" s="102"/>
      <c r="H127" s="35">
        <v>2000</v>
      </c>
      <c r="I127" s="30">
        <v>2000</v>
      </c>
      <c r="J127" s="30"/>
      <c r="K127" s="102"/>
      <c r="L127" s="35">
        <v>1575</v>
      </c>
      <c r="M127" s="30">
        <v>1575</v>
      </c>
      <c r="N127" s="30"/>
      <c r="O127" s="102"/>
    </row>
    <row r="128" spans="1:15" s="10" customFormat="1" x14ac:dyDescent="0.25">
      <c r="A128" s="234"/>
      <c r="B128" s="42"/>
      <c r="C128" s="66" t="s">
        <v>239</v>
      </c>
      <c r="D128" s="35"/>
      <c r="E128" s="30"/>
      <c r="F128" s="30"/>
      <c r="G128" s="102"/>
      <c r="H128" s="35"/>
      <c r="I128" s="30"/>
      <c r="J128" s="30"/>
      <c r="K128" s="102"/>
      <c r="L128" s="35"/>
      <c r="M128" s="30"/>
      <c r="N128" s="30"/>
      <c r="O128" s="102"/>
    </row>
    <row r="129" spans="1:15" s="10" customFormat="1" x14ac:dyDescent="0.25">
      <c r="A129" s="234"/>
      <c r="B129" s="42"/>
      <c r="C129" s="66" t="s">
        <v>240</v>
      </c>
      <c r="D129" s="35">
        <v>7000</v>
      </c>
      <c r="E129" s="30">
        <v>7000</v>
      </c>
      <c r="F129" s="30"/>
      <c r="G129" s="102"/>
      <c r="H129" s="35">
        <v>4886</v>
      </c>
      <c r="I129" s="30">
        <v>4886</v>
      </c>
      <c r="J129" s="30"/>
      <c r="K129" s="102"/>
      <c r="L129" s="35">
        <v>3003</v>
      </c>
      <c r="M129" s="30">
        <v>3003</v>
      </c>
      <c r="N129" s="30"/>
      <c r="O129" s="102"/>
    </row>
    <row r="130" spans="1:15" s="10" customFormat="1" x14ac:dyDescent="0.25">
      <c r="A130" s="234"/>
      <c r="B130" s="42"/>
      <c r="C130" s="66" t="s">
        <v>241</v>
      </c>
      <c r="D130" s="35">
        <v>3600</v>
      </c>
      <c r="E130" s="30">
        <v>3600</v>
      </c>
      <c r="F130" s="30"/>
      <c r="G130" s="102"/>
      <c r="H130" s="35">
        <v>3600</v>
      </c>
      <c r="I130" s="30">
        <v>3600</v>
      </c>
      <c r="J130" s="30"/>
      <c r="K130" s="102"/>
      <c r="L130" s="35">
        <v>2023</v>
      </c>
      <c r="M130" s="30">
        <v>2023</v>
      </c>
      <c r="N130" s="30"/>
      <c r="O130" s="102"/>
    </row>
    <row r="131" spans="1:15" s="10" customFormat="1" ht="18.75" customHeight="1" x14ac:dyDescent="0.25">
      <c r="A131" s="234"/>
      <c r="B131" s="42"/>
      <c r="C131" s="66" t="s">
        <v>242</v>
      </c>
      <c r="D131" s="35">
        <v>2715</v>
      </c>
      <c r="E131" s="30">
        <v>2715</v>
      </c>
      <c r="F131" s="30"/>
      <c r="G131" s="102"/>
      <c r="H131" s="35">
        <v>2941</v>
      </c>
      <c r="I131" s="30">
        <v>2941</v>
      </c>
      <c r="J131" s="30"/>
      <c r="K131" s="102"/>
      <c r="L131" s="35">
        <v>2941</v>
      </c>
      <c r="M131" s="30">
        <v>2941</v>
      </c>
      <c r="N131" s="30"/>
      <c r="O131" s="102"/>
    </row>
    <row r="132" spans="1:15" s="10" customFormat="1" x14ac:dyDescent="0.25">
      <c r="A132" s="234"/>
      <c r="B132" s="42"/>
      <c r="C132" s="62" t="s">
        <v>243</v>
      </c>
      <c r="D132" s="82">
        <v>250</v>
      </c>
      <c r="E132" s="54"/>
      <c r="F132" s="54">
        <v>250</v>
      </c>
      <c r="G132" s="109"/>
      <c r="H132" s="82">
        <v>250</v>
      </c>
      <c r="I132" s="54"/>
      <c r="J132" s="54">
        <v>250</v>
      </c>
      <c r="K132" s="109"/>
      <c r="L132" s="82">
        <v>64</v>
      </c>
      <c r="M132" s="54"/>
      <c r="N132" s="54">
        <v>64</v>
      </c>
      <c r="O132" s="109"/>
    </row>
    <row r="133" spans="1:15" s="10" customFormat="1" x14ac:dyDescent="0.25">
      <c r="A133" s="234"/>
      <c r="B133" s="42"/>
      <c r="C133" s="62" t="s">
        <v>244</v>
      </c>
      <c r="D133" s="82">
        <v>17425</v>
      </c>
      <c r="E133" s="54"/>
      <c r="F133" s="54">
        <v>17425</v>
      </c>
      <c r="G133" s="109"/>
      <c r="H133" s="82">
        <v>9000</v>
      </c>
      <c r="I133" s="54"/>
      <c r="J133" s="54">
        <v>9000</v>
      </c>
      <c r="K133" s="109"/>
      <c r="L133" s="82">
        <v>8947</v>
      </c>
      <c r="M133" s="54"/>
      <c r="N133" s="54">
        <v>8947</v>
      </c>
      <c r="O133" s="109"/>
    </row>
    <row r="134" spans="1:15" s="10" customFormat="1" x14ac:dyDescent="0.25">
      <c r="A134" s="234"/>
      <c r="B134" s="42"/>
      <c r="C134" s="62" t="s">
        <v>245</v>
      </c>
      <c r="D134" s="82">
        <v>17648</v>
      </c>
      <c r="E134" s="54"/>
      <c r="F134" s="54">
        <v>17648</v>
      </c>
      <c r="G134" s="109"/>
      <c r="H134" s="82">
        <v>22648</v>
      </c>
      <c r="I134" s="54"/>
      <c r="J134" s="54">
        <v>22648</v>
      </c>
      <c r="K134" s="109"/>
      <c r="L134" s="82">
        <v>22249</v>
      </c>
      <c r="M134" s="54"/>
      <c r="N134" s="54">
        <v>22249</v>
      </c>
      <c r="O134" s="109"/>
    </row>
    <row r="135" spans="1:15" s="10" customFormat="1" x14ac:dyDescent="0.25">
      <c r="A135" s="234"/>
      <c r="B135" s="42"/>
      <c r="C135" s="62" t="s">
        <v>246</v>
      </c>
      <c r="D135" s="82">
        <v>1500</v>
      </c>
      <c r="E135" s="54"/>
      <c r="F135" s="54">
        <v>1500</v>
      </c>
      <c r="G135" s="109"/>
      <c r="H135" s="82">
        <v>1500</v>
      </c>
      <c r="I135" s="54"/>
      <c r="J135" s="54">
        <v>1500</v>
      </c>
      <c r="K135" s="109"/>
      <c r="L135" s="82">
        <v>212</v>
      </c>
      <c r="M135" s="54"/>
      <c r="N135" s="54">
        <v>212</v>
      </c>
      <c r="O135" s="109"/>
    </row>
    <row r="136" spans="1:15" s="10" customFormat="1" x14ac:dyDescent="0.25">
      <c r="A136" s="234"/>
      <c r="B136" s="42"/>
      <c r="C136" s="62" t="s">
        <v>247</v>
      </c>
      <c r="D136" s="82">
        <v>25726</v>
      </c>
      <c r="E136" s="54">
        <v>25726</v>
      </c>
      <c r="F136" s="54"/>
      <c r="G136" s="109"/>
      <c r="H136" s="82">
        <v>25726</v>
      </c>
      <c r="I136" s="54">
        <v>25726</v>
      </c>
      <c r="J136" s="54"/>
      <c r="K136" s="109"/>
      <c r="L136" s="82">
        <v>23684</v>
      </c>
      <c r="M136" s="54">
        <v>23684</v>
      </c>
      <c r="N136" s="54"/>
      <c r="O136" s="109"/>
    </row>
    <row r="137" spans="1:15" s="10" customFormat="1" x14ac:dyDescent="0.25">
      <c r="A137" s="234"/>
      <c r="B137" s="42"/>
      <c r="C137" s="62" t="s">
        <v>248</v>
      </c>
      <c r="D137" s="82">
        <v>45000</v>
      </c>
      <c r="E137" s="54"/>
      <c r="F137" s="54">
        <v>45000</v>
      </c>
      <c r="G137" s="109"/>
      <c r="H137" s="82">
        <v>55400</v>
      </c>
      <c r="I137" s="54"/>
      <c r="J137" s="54">
        <v>55400</v>
      </c>
      <c r="K137" s="109"/>
      <c r="L137" s="82">
        <v>55396</v>
      </c>
      <c r="M137" s="54"/>
      <c r="N137" s="54">
        <v>55396</v>
      </c>
      <c r="O137" s="109"/>
    </row>
    <row r="138" spans="1:15" s="10" customFormat="1" x14ac:dyDescent="0.25">
      <c r="A138" s="234"/>
      <c r="B138" s="42"/>
      <c r="C138" s="62" t="s">
        <v>249</v>
      </c>
      <c r="D138" s="82">
        <v>26000</v>
      </c>
      <c r="E138" s="54"/>
      <c r="F138" s="54">
        <v>26000</v>
      </c>
      <c r="G138" s="109"/>
      <c r="H138" s="82">
        <v>31000</v>
      </c>
      <c r="I138" s="54"/>
      <c r="J138" s="54">
        <v>31000</v>
      </c>
      <c r="K138" s="109"/>
      <c r="L138" s="82">
        <v>28500</v>
      </c>
      <c r="M138" s="54"/>
      <c r="N138" s="54">
        <v>28500</v>
      </c>
      <c r="O138" s="109"/>
    </row>
    <row r="139" spans="1:15" s="10" customFormat="1" x14ac:dyDescent="0.25">
      <c r="A139" s="234"/>
      <c r="B139" s="42"/>
      <c r="C139" s="62" t="s">
        <v>250</v>
      </c>
      <c r="D139" s="82">
        <v>2881</v>
      </c>
      <c r="E139" s="54"/>
      <c r="F139" s="54">
        <v>2881</v>
      </c>
      <c r="G139" s="109"/>
      <c r="H139" s="82">
        <v>1800</v>
      </c>
      <c r="I139" s="54"/>
      <c r="J139" s="54">
        <v>1800</v>
      </c>
      <c r="K139" s="109"/>
      <c r="L139" s="82">
        <v>1741</v>
      </c>
      <c r="M139" s="54"/>
      <c r="N139" s="54">
        <v>1741</v>
      </c>
      <c r="O139" s="109"/>
    </row>
    <row r="140" spans="1:15" s="10" customFormat="1" x14ac:dyDescent="0.25">
      <c r="A140" s="234"/>
      <c r="B140" s="42"/>
      <c r="C140" s="62" t="s">
        <v>251</v>
      </c>
      <c r="D140" s="82">
        <v>11976</v>
      </c>
      <c r="E140" s="54">
        <v>11976</v>
      </c>
      <c r="F140" s="54"/>
      <c r="G140" s="109"/>
      <c r="H140" s="82">
        <v>11976</v>
      </c>
      <c r="I140" s="54">
        <v>11976</v>
      </c>
      <c r="J140" s="54"/>
      <c r="K140" s="109"/>
      <c r="L140" s="82">
        <v>11684</v>
      </c>
      <c r="M140" s="54">
        <v>11684</v>
      </c>
      <c r="N140" s="54"/>
      <c r="O140" s="109"/>
    </row>
    <row r="141" spans="1:15" s="10" customFormat="1" ht="30" x14ac:dyDescent="0.25">
      <c r="A141" s="234"/>
      <c r="B141" s="42"/>
      <c r="C141" s="62" t="s">
        <v>252</v>
      </c>
      <c r="D141" s="35">
        <v>2000</v>
      </c>
      <c r="E141" s="30">
        <v>2000</v>
      </c>
      <c r="F141" s="30"/>
      <c r="G141" s="102"/>
      <c r="H141" s="35">
        <v>2000</v>
      </c>
      <c r="I141" s="30">
        <v>2000</v>
      </c>
      <c r="J141" s="30"/>
      <c r="K141" s="102"/>
      <c r="L141" s="35">
        <v>991</v>
      </c>
      <c r="M141" s="30">
        <v>991</v>
      </c>
      <c r="N141" s="30"/>
      <c r="O141" s="102"/>
    </row>
    <row r="142" spans="1:15" s="10" customFormat="1" x14ac:dyDescent="0.25">
      <c r="A142" s="234"/>
      <c r="B142" s="42"/>
      <c r="C142" s="62" t="s">
        <v>253</v>
      </c>
      <c r="D142" s="88">
        <v>23085</v>
      </c>
      <c r="E142" s="54">
        <v>23085</v>
      </c>
      <c r="F142" s="54"/>
      <c r="G142" s="109"/>
      <c r="H142" s="88">
        <v>0</v>
      </c>
      <c r="I142" s="54">
        <v>0</v>
      </c>
      <c r="J142" s="54"/>
      <c r="K142" s="109"/>
      <c r="L142" s="88">
        <v>0</v>
      </c>
      <c r="M142" s="54">
        <v>0</v>
      </c>
      <c r="N142" s="54"/>
      <c r="O142" s="109"/>
    </row>
    <row r="143" spans="1:15" s="10" customFormat="1" x14ac:dyDescent="0.25">
      <c r="A143" s="234"/>
      <c r="B143" s="42"/>
      <c r="C143" s="62" t="s">
        <v>254</v>
      </c>
      <c r="D143" s="88">
        <v>1715</v>
      </c>
      <c r="E143" s="54">
        <v>1715</v>
      </c>
      <c r="F143" s="54"/>
      <c r="G143" s="109"/>
      <c r="H143" s="88">
        <v>1715</v>
      </c>
      <c r="I143" s="54">
        <v>1715</v>
      </c>
      <c r="J143" s="54"/>
      <c r="K143" s="109"/>
      <c r="L143" s="88">
        <v>0</v>
      </c>
      <c r="M143" s="54">
        <v>0</v>
      </c>
      <c r="N143" s="54"/>
      <c r="O143" s="109"/>
    </row>
    <row r="144" spans="1:15" s="10" customFormat="1" x14ac:dyDescent="0.25">
      <c r="A144" s="234"/>
      <c r="B144" s="42"/>
      <c r="C144" s="62" t="s">
        <v>255</v>
      </c>
      <c r="D144" s="88">
        <v>1088</v>
      </c>
      <c r="E144" s="54">
        <v>1088</v>
      </c>
      <c r="F144" s="54"/>
      <c r="G144" s="109"/>
      <c r="H144" s="88">
        <v>1096</v>
      </c>
      <c r="I144" s="54">
        <v>1096</v>
      </c>
      <c r="J144" s="54"/>
      <c r="K144" s="109"/>
      <c r="L144" s="88">
        <v>1096</v>
      </c>
      <c r="M144" s="54">
        <v>1096</v>
      </c>
      <c r="N144" s="54"/>
      <c r="O144" s="109"/>
    </row>
    <row r="145" spans="1:15" s="10" customFormat="1" x14ac:dyDescent="0.25">
      <c r="A145" s="234"/>
      <c r="B145" s="42"/>
      <c r="C145" s="62" t="s">
        <v>256</v>
      </c>
      <c r="D145" s="88"/>
      <c r="E145" s="54"/>
      <c r="F145" s="54"/>
      <c r="G145" s="110"/>
      <c r="H145" s="88"/>
      <c r="I145" s="54"/>
      <c r="J145" s="54"/>
      <c r="K145" s="110"/>
      <c r="L145" s="88"/>
      <c r="M145" s="54"/>
      <c r="N145" s="54"/>
      <c r="O145" s="110"/>
    </row>
    <row r="146" spans="1:15" s="10" customFormat="1" x14ac:dyDescent="0.25">
      <c r="A146" s="234"/>
      <c r="B146" s="42"/>
      <c r="C146" s="62" t="s">
        <v>257</v>
      </c>
      <c r="D146" s="88">
        <v>7500</v>
      </c>
      <c r="E146" s="54"/>
      <c r="F146" s="54">
        <v>7500</v>
      </c>
      <c r="G146" s="110"/>
      <c r="H146" s="88">
        <v>10000</v>
      </c>
      <c r="I146" s="54"/>
      <c r="J146" s="54">
        <v>10000</v>
      </c>
      <c r="K146" s="110"/>
      <c r="L146" s="88">
        <v>9920</v>
      </c>
      <c r="M146" s="54"/>
      <c r="N146" s="54">
        <v>9920</v>
      </c>
      <c r="O146" s="110"/>
    </row>
    <row r="147" spans="1:15" s="10" customFormat="1" x14ac:dyDescent="0.25">
      <c r="A147" s="234"/>
      <c r="B147" s="42"/>
      <c r="C147" s="62" t="s">
        <v>258</v>
      </c>
      <c r="D147" s="88">
        <v>400</v>
      </c>
      <c r="E147" s="54"/>
      <c r="F147" s="54">
        <v>400</v>
      </c>
      <c r="G147" s="110"/>
      <c r="H147" s="88">
        <v>400</v>
      </c>
      <c r="I147" s="54"/>
      <c r="J147" s="54">
        <v>400</v>
      </c>
      <c r="K147" s="110"/>
      <c r="L147" s="88">
        <v>335</v>
      </c>
      <c r="M147" s="54"/>
      <c r="N147" s="54">
        <v>335</v>
      </c>
      <c r="O147" s="110"/>
    </row>
    <row r="148" spans="1:15" s="10" customFormat="1" x14ac:dyDescent="0.25">
      <c r="A148" s="234"/>
      <c r="B148" s="42"/>
      <c r="C148" s="62" t="s">
        <v>259</v>
      </c>
      <c r="D148" s="88">
        <v>1000</v>
      </c>
      <c r="E148" s="54">
        <v>1000</v>
      </c>
      <c r="F148" s="54"/>
      <c r="G148" s="110"/>
      <c r="H148" s="88">
        <v>1000</v>
      </c>
      <c r="I148" s="54">
        <v>1000</v>
      </c>
      <c r="J148" s="54"/>
      <c r="K148" s="110"/>
      <c r="L148" s="88">
        <v>858</v>
      </c>
      <c r="M148" s="54">
        <v>858</v>
      </c>
      <c r="N148" s="54"/>
      <c r="O148" s="110"/>
    </row>
    <row r="149" spans="1:15" s="10" customFormat="1" x14ac:dyDescent="0.25">
      <c r="A149" s="234"/>
      <c r="B149" s="42"/>
      <c r="C149" s="62" t="s">
        <v>260</v>
      </c>
      <c r="D149" s="88">
        <v>2000</v>
      </c>
      <c r="E149" s="54">
        <v>2000</v>
      </c>
      <c r="F149" s="54"/>
      <c r="G149" s="110"/>
      <c r="H149" s="88">
        <v>2000</v>
      </c>
      <c r="I149" s="54">
        <v>2000</v>
      </c>
      <c r="J149" s="54"/>
      <c r="K149" s="110"/>
      <c r="L149" s="88">
        <v>0</v>
      </c>
      <c r="M149" s="54">
        <v>0</v>
      </c>
      <c r="N149" s="54"/>
      <c r="O149" s="110"/>
    </row>
    <row r="150" spans="1:15" s="10" customFormat="1" x14ac:dyDescent="0.25">
      <c r="A150" s="234"/>
      <c r="B150" s="42"/>
      <c r="C150" s="62" t="s">
        <v>261</v>
      </c>
      <c r="D150" s="88">
        <v>1500</v>
      </c>
      <c r="E150" s="54">
        <v>1500</v>
      </c>
      <c r="F150" s="54"/>
      <c r="G150" s="110"/>
      <c r="H150" s="88">
        <v>1500</v>
      </c>
      <c r="I150" s="54">
        <v>1500</v>
      </c>
      <c r="J150" s="54"/>
      <c r="K150" s="110"/>
      <c r="L150" s="88">
        <v>48</v>
      </c>
      <c r="M150" s="54">
        <v>48</v>
      </c>
      <c r="N150" s="54"/>
      <c r="O150" s="110"/>
    </row>
    <row r="151" spans="1:15" s="10" customFormat="1" x14ac:dyDescent="0.25">
      <c r="A151" s="234"/>
      <c r="B151" s="42"/>
      <c r="C151" s="62" t="s">
        <v>262</v>
      </c>
      <c r="D151" s="88">
        <v>20000</v>
      </c>
      <c r="E151" s="54">
        <v>20000</v>
      </c>
      <c r="F151" s="54"/>
      <c r="G151" s="110"/>
      <c r="H151" s="88">
        <v>15800</v>
      </c>
      <c r="I151" s="54">
        <v>15800</v>
      </c>
      <c r="J151" s="54"/>
      <c r="K151" s="110"/>
      <c r="L151" s="88">
        <v>15772</v>
      </c>
      <c r="M151" s="54">
        <v>15772</v>
      </c>
      <c r="N151" s="54"/>
      <c r="O151" s="110"/>
    </row>
    <row r="152" spans="1:15" s="10" customFormat="1" x14ac:dyDescent="0.25">
      <c r="A152" s="234"/>
      <c r="B152" s="42"/>
      <c r="C152" s="62" t="s">
        <v>263</v>
      </c>
      <c r="D152" s="88"/>
      <c r="E152" s="54"/>
      <c r="F152" s="54"/>
      <c r="G152" s="110"/>
      <c r="H152" s="88"/>
      <c r="I152" s="54"/>
      <c r="J152" s="54"/>
      <c r="K152" s="110"/>
      <c r="L152" s="88"/>
      <c r="M152" s="54"/>
      <c r="N152" s="54"/>
      <c r="O152" s="110"/>
    </row>
    <row r="153" spans="1:15" s="10" customFormat="1" x14ac:dyDescent="0.25">
      <c r="A153" s="234"/>
      <c r="B153" s="42"/>
      <c r="C153" s="62" t="s">
        <v>409</v>
      </c>
      <c r="D153" s="88">
        <f>2783+17770</f>
        <v>20553</v>
      </c>
      <c r="E153" s="54">
        <v>20553</v>
      </c>
      <c r="F153" s="54"/>
      <c r="G153" s="110"/>
      <c r="H153" s="88">
        <v>25200</v>
      </c>
      <c r="I153" s="54">
        <v>25200</v>
      </c>
      <c r="J153" s="54"/>
      <c r="K153" s="110"/>
      <c r="L153" s="88">
        <v>25433</v>
      </c>
      <c r="M153" s="54">
        <v>25433</v>
      </c>
      <c r="N153" s="54"/>
      <c r="O153" s="110"/>
    </row>
    <row r="154" spans="1:15" s="10" customFormat="1" x14ac:dyDescent="0.25">
      <c r="A154" s="234"/>
      <c r="B154" s="42"/>
      <c r="C154" s="62" t="s">
        <v>410</v>
      </c>
      <c r="D154" s="88">
        <v>3397</v>
      </c>
      <c r="E154" s="54">
        <v>3397</v>
      </c>
      <c r="F154" s="54"/>
      <c r="G154" s="110"/>
      <c r="H154" s="88">
        <v>3397</v>
      </c>
      <c r="I154" s="54">
        <v>3397</v>
      </c>
      <c r="J154" s="54"/>
      <c r="K154" s="110"/>
      <c r="L154" s="88">
        <v>1411</v>
      </c>
      <c r="M154" s="54">
        <v>1411</v>
      </c>
      <c r="N154" s="54"/>
      <c r="O154" s="110"/>
    </row>
    <row r="155" spans="1:15" s="10" customFormat="1" x14ac:dyDescent="0.25">
      <c r="A155" s="234"/>
      <c r="B155" s="42"/>
      <c r="C155" s="62" t="s">
        <v>264</v>
      </c>
      <c r="D155" s="88">
        <v>7753</v>
      </c>
      <c r="E155" s="54">
        <v>7753</v>
      </c>
      <c r="F155" s="54"/>
      <c r="G155" s="110"/>
      <c r="H155" s="88">
        <v>7753</v>
      </c>
      <c r="I155" s="54">
        <v>7753</v>
      </c>
      <c r="J155" s="54"/>
      <c r="K155" s="110"/>
      <c r="L155" s="88">
        <v>5959</v>
      </c>
      <c r="M155" s="54">
        <v>5959</v>
      </c>
      <c r="N155" s="54"/>
      <c r="O155" s="110"/>
    </row>
    <row r="156" spans="1:15" s="10" customFormat="1" ht="30" x14ac:dyDescent="0.25">
      <c r="A156" s="234"/>
      <c r="B156" s="42"/>
      <c r="C156" s="62" t="s">
        <v>265</v>
      </c>
      <c r="D156" s="88">
        <v>3500</v>
      </c>
      <c r="E156" s="54">
        <v>3500</v>
      </c>
      <c r="F156" s="54"/>
      <c r="G156" s="110"/>
      <c r="H156" s="88">
        <v>3514</v>
      </c>
      <c r="I156" s="54">
        <v>3514</v>
      </c>
      <c r="J156" s="54"/>
      <c r="K156" s="110"/>
      <c r="L156" s="88">
        <v>3514</v>
      </c>
      <c r="M156" s="54">
        <v>3514</v>
      </c>
      <c r="N156" s="54"/>
      <c r="O156" s="110"/>
    </row>
    <row r="157" spans="1:15" s="10" customFormat="1" x14ac:dyDescent="0.25">
      <c r="A157" s="234"/>
      <c r="B157" s="42"/>
      <c r="C157" s="62" t="s">
        <v>266</v>
      </c>
      <c r="D157" s="88">
        <v>2500</v>
      </c>
      <c r="E157" s="54"/>
      <c r="F157" s="54">
        <v>2500</v>
      </c>
      <c r="G157" s="110"/>
      <c r="H157" s="88">
        <v>2500</v>
      </c>
      <c r="I157" s="54"/>
      <c r="J157" s="54">
        <v>2500</v>
      </c>
      <c r="K157" s="110"/>
      <c r="L157" s="88">
        <v>1878</v>
      </c>
      <c r="M157" s="54"/>
      <c r="N157" s="54">
        <v>1878</v>
      </c>
      <c r="O157" s="110"/>
    </row>
    <row r="158" spans="1:15" s="10" customFormat="1" x14ac:dyDescent="0.25">
      <c r="A158" s="234"/>
      <c r="B158" s="42"/>
      <c r="C158" s="62" t="s">
        <v>267</v>
      </c>
      <c r="D158" s="88">
        <v>3120</v>
      </c>
      <c r="E158" s="54"/>
      <c r="F158" s="54">
        <v>3120</v>
      </c>
      <c r="G158" s="110"/>
      <c r="H158" s="88">
        <v>4381</v>
      </c>
      <c r="I158" s="54"/>
      <c r="J158" s="54">
        <v>4381</v>
      </c>
      <c r="K158" s="110"/>
      <c r="L158" s="88">
        <v>4381</v>
      </c>
      <c r="M158" s="54"/>
      <c r="N158" s="54">
        <v>4381</v>
      </c>
      <c r="O158" s="110"/>
    </row>
    <row r="159" spans="1:15" s="10" customFormat="1" x14ac:dyDescent="0.25">
      <c r="A159" s="234"/>
      <c r="B159" s="42"/>
      <c r="C159" s="62" t="s">
        <v>268</v>
      </c>
      <c r="D159" s="88">
        <v>1245</v>
      </c>
      <c r="E159" s="54"/>
      <c r="F159" s="54">
        <v>1245</v>
      </c>
      <c r="G159" s="110"/>
      <c r="H159" s="88">
        <v>1245</v>
      </c>
      <c r="I159" s="54"/>
      <c r="J159" s="54">
        <v>1245</v>
      </c>
      <c r="K159" s="110"/>
      <c r="L159" s="88">
        <v>678</v>
      </c>
      <c r="M159" s="54"/>
      <c r="N159" s="54">
        <v>678</v>
      </c>
      <c r="O159" s="110"/>
    </row>
    <row r="160" spans="1:15" s="10" customFormat="1" x14ac:dyDescent="0.25">
      <c r="A160" s="234"/>
      <c r="B160" s="42"/>
      <c r="C160" s="62" t="s">
        <v>269</v>
      </c>
      <c r="D160" s="88">
        <v>5000</v>
      </c>
      <c r="E160" s="54">
        <v>5000</v>
      </c>
      <c r="F160" s="54"/>
      <c r="G160" s="110"/>
      <c r="H160" s="88">
        <v>0</v>
      </c>
      <c r="I160" s="54">
        <v>0</v>
      </c>
      <c r="J160" s="54"/>
      <c r="K160" s="110"/>
      <c r="L160" s="88">
        <v>0</v>
      </c>
      <c r="M160" s="54">
        <v>0</v>
      </c>
      <c r="N160" s="54"/>
      <c r="O160" s="110"/>
    </row>
    <row r="161" spans="1:15" s="10" customFormat="1" x14ac:dyDescent="0.25">
      <c r="A161" s="234"/>
      <c r="B161" s="42"/>
      <c r="C161" s="62" t="s">
        <v>270</v>
      </c>
      <c r="D161" s="88">
        <v>500</v>
      </c>
      <c r="E161" s="54"/>
      <c r="F161" s="54">
        <v>500</v>
      </c>
      <c r="G161" s="110"/>
      <c r="H161" s="88">
        <v>500</v>
      </c>
      <c r="I161" s="54"/>
      <c r="J161" s="54">
        <v>500</v>
      </c>
      <c r="K161" s="110"/>
      <c r="L161" s="88">
        <v>0</v>
      </c>
      <c r="M161" s="54"/>
      <c r="N161" s="54">
        <v>0</v>
      </c>
      <c r="O161" s="110"/>
    </row>
    <row r="162" spans="1:15" s="10" customFormat="1" x14ac:dyDescent="0.25">
      <c r="A162" s="234"/>
      <c r="B162" s="42"/>
      <c r="C162" s="62" t="s">
        <v>271</v>
      </c>
      <c r="D162" s="88">
        <v>3050</v>
      </c>
      <c r="E162" s="54"/>
      <c r="F162" s="54">
        <v>3050</v>
      </c>
      <c r="G162" s="110"/>
      <c r="H162" s="88">
        <v>3050</v>
      </c>
      <c r="I162" s="54"/>
      <c r="J162" s="54">
        <v>3050</v>
      </c>
      <c r="K162" s="110"/>
      <c r="L162" s="88">
        <v>3044</v>
      </c>
      <c r="M162" s="54"/>
      <c r="N162" s="54">
        <v>3044</v>
      </c>
      <c r="O162" s="110"/>
    </row>
    <row r="163" spans="1:15" s="10" customFormat="1" x14ac:dyDescent="0.25">
      <c r="A163" s="234"/>
      <c r="B163" s="42"/>
      <c r="C163" s="62" t="s">
        <v>272</v>
      </c>
      <c r="D163" s="88">
        <v>1270</v>
      </c>
      <c r="E163" s="54"/>
      <c r="F163" s="54">
        <v>1270</v>
      </c>
      <c r="G163" s="110"/>
      <c r="H163" s="88">
        <v>1270</v>
      </c>
      <c r="I163" s="54"/>
      <c r="J163" s="54">
        <v>1270</v>
      </c>
      <c r="K163" s="110"/>
      <c r="L163" s="88">
        <v>1270</v>
      </c>
      <c r="M163" s="54"/>
      <c r="N163" s="54">
        <v>1270</v>
      </c>
      <c r="O163" s="110"/>
    </row>
    <row r="164" spans="1:15" s="10" customFormat="1" x14ac:dyDescent="0.25">
      <c r="A164" s="234"/>
      <c r="B164" s="42"/>
      <c r="C164" s="62" t="s">
        <v>273</v>
      </c>
      <c r="D164" s="88">
        <v>3000</v>
      </c>
      <c r="E164" s="54">
        <v>3000</v>
      </c>
      <c r="F164" s="54"/>
      <c r="G164" s="110"/>
      <c r="H164" s="88">
        <v>4500</v>
      </c>
      <c r="I164" s="54">
        <v>4500</v>
      </c>
      <c r="J164" s="54"/>
      <c r="K164" s="110"/>
      <c r="L164" s="88">
        <v>2487</v>
      </c>
      <c r="M164" s="54">
        <v>2487</v>
      </c>
      <c r="N164" s="54"/>
      <c r="O164" s="110"/>
    </row>
    <row r="165" spans="1:15" s="10" customFormat="1" x14ac:dyDescent="0.25">
      <c r="A165" s="234"/>
      <c r="B165" s="42"/>
      <c r="C165" s="62" t="s">
        <v>274</v>
      </c>
      <c r="D165" s="88">
        <v>2000</v>
      </c>
      <c r="E165" s="54"/>
      <c r="F165" s="54">
        <v>2000</v>
      </c>
      <c r="G165" s="110"/>
      <c r="H165" s="88">
        <v>2000</v>
      </c>
      <c r="I165" s="54"/>
      <c r="J165" s="54">
        <v>2000</v>
      </c>
      <c r="K165" s="110"/>
      <c r="L165" s="88">
        <v>1591</v>
      </c>
      <c r="M165" s="54"/>
      <c r="N165" s="54">
        <v>1591</v>
      </c>
      <c r="O165" s="110"/>
    </row>
    <row r="166" spans="1:15" s="10" customFormat="1" ht="30" x14ac:dyDescent="0.25">
      <c r="A166" s="234"/>
      <c r="B166" s="42"/>
      <c r="C166" s="62" t="s">
        <v>275</v>
      </c>
      <c r="D166" s="88">
        <v>500</v>
      </c>
      <c r="E166" s="54">
        <v>500</v>
      </c>
      <c r="F166" s="54"/>
      <c r="G166" s="110"/>
      <c r="H166" s="88">
        <v>500</v>
      </c>
      <c r="I166" s="54">
        <v>500</v>
      </c>
      <c r="J166" s="54"/>
      <c r="K166" s="110"/>
      <c r="L166" s="88">
        <v>215</v>
      </c>
      <c r="M166" s="54">
        <v>215</v>
      </c>
      <c r="N166" s="54"/>
      <c r="O166" s="110"/>
    </row>
    <row r="167" spans="1:15" s="10" customFormat="1" x14ac:dyDescent="0.25">
      <c r="A167" s="234"/>
      <c r="B167" s="42"/>
      <c r="C167" s="62" t="s">
        <v>276</v>
      </c>
      <c r="D167" s="88">
        <v>762</v>
      </c>
      <c r="E167" s="54">
        <v>762</v>
      </c>
      <c r="F167" s="54"/>
      <c r="G167" s="110"/>
      <c r="H167" s="88">
        <v>762</v>
      </c>
      <c r="I167" s="54">
        <v>762</v>
      </c>
      <c r="J167" s="54"/>
      <c r="K167" s="110"/>
      <c r="L167" s="88">
        <v>0</v>
      </c>
      <c r="M167" s="54">
        <v>0</v>
      </c>
      <c r="N167" s="54"/>
      <c r="O167" s="110"/>
    </row>
    <row r="168" spans="1:15" s="10" customFormat="1" x14ac:dyDescent="0.25">
      <c r="A168" s="234"/>
      <c r="B168" s="42"/>
      <c r="C168" s="62" t="s">
        <v>277</v>
      </c>
      <c r="D168" s="88">
        <v>3810</v>
      </c>
      <c r="E168" s="54">
        <v>3810</v>
      </c>
      <c r="F168" s="54"/>
      <c r="G168" s="110"/>
      <c r="H168" s="88">
        <v>3810</v>
      </c>
      <c r="I168" s="54">
        <v>3810</v>
      </c>
      <c r="J168" s="54"/>
      <c r="K168" s="110"/>
      <c r="L168" s="88">
        <v>3810</v>
      </c>
      <c r="M168" s="54">
        <v>3810</v>
      </c>
      <c r="N168" s="54"/>
      <c r="O168" s="110"/>
    </row>
    <row r="169" spans="1:15" s="10" customFormat="1" x14ac:dyDescent="0.25">
      <c r="A169" s="234"/>
      <c r="B169" s="42"/>
      <c r="C169" s="62" t="s">
        <v>278</v>
      </c>
      <c r="D169" s="88">
        <v>943</v>
      </c>
      <c r="E169" s="54">
        <v>943</v>
      </c>
      <c r="F169" s="54"/>
      <c r="G169" s="110"/>
      <c r="H169" s="88">
        <v>943</v>
      </c>
      <c r="I169" s="54">
        <v>943</v>
      </c>
      <c r="J169" s="54"/>
      <c r="K169" s="110"/>
      <c r="L169" s="88">
        <v>942</v>
      </c>
      <c r="M169" s="54">
        <v>942</v>
      </c>
      <c r="N169" s="54"/>
      <c r="O169" s="110"/>
    </row>
    <row r="170" spans="1:15" s="10" customFormat="1" ht="30" x14ac:dyDescent="0.25">
      <c r="A170" s="234"/>
      <c r="B170" s="42"/>
      <c r="C170" s="62" t="s">
        <v>279</v>
      </c>
      <c r="D170" s="88">
        <v>2413</v>
      </c>
      <c r="E170" s="54">
        <v>2413</v>
      </c>
      <c r="F170" s="54"/>
      <c r="G170" s="110"/>
      <c r="H170" s="88">
        <v>2413</v>
      </c>
      <c r="I170" s="54">
        <v>2413</v>
      </c>
      <c r="J170" s="54"/>
      <c r="K170" s="110"/>
      <c r="L170" s="88">
        <v>2413</v>
      </c>
      <c r="M170" s="54">
        <v>2413</v>
      </c>
      <c r="N170" s="54"/>
      <c r="O170" s="110"/>
    </row>
    <row r="171" spans="1:15" s="10" customFormat="1" ht="30" x14ac:dyDescent="0.25">
      <c r="A171" s="234"/>
      <c r="B171" s="42"/>
      <c r="C171" s="62" t="s">
        <v>280</v>
      </c>
      <c r="D171" s="88">
        <v>1715</v>
      </c>
      <c r="E171" s="54">
        <v>1715</v>
      </c>
      <c r="F171" s="54"/>
      <c r="G171" s="110"/>
      <c r="H171" s="88">
        <v>1715</v>
      </c>
      <c r="I171" s="54">
        <v>1715</v>
      </c>
      <c r="J171" s="54"/>
      <c r="K171" s="110"/>
      <c r="L171" s="88">
        <v>1715</v>
      </c>
      <c r="M171" s="54">
        <v>1715</v>
      </c>
      <c r="N171" s="54"/>
      <c r="O171" s="110"/>
    </row>
    <row r="172" spans="1:15" s="10" customFormat="1" x14ac:dyDescent="0.25">
      <c r="A172" s="234"/>
      <c r="B172" s="42"/>
      <c r="C172" s="62" t="s">
        <v>281</v>
      </c>
      <c r="D172" s="88">
        <v>558</v>
      </c>
      <c r="E172" s="54">
        <v>558</v>
      </c>
      <c r="F172" s="54"/>
      <c r="G172" s="110"/>
      <c r="H172" s="88">
        <v>558</v>
      </c>
      <c r="I172" s="54">
        <v>558</v>
      </c>
      <c r="J172" s="54"/>
      <c r="K172" s="110"/>
      <c r="L172" s="88">
        <v>558</v>
      </c>
      <c r="M172" s="54">
        <v>558</v>
      </c>
      <c r="N172" s="54"/>
      <c r="O172" s="110"/>
    </row>
    <row r="173" spans="1:15" s="10" customFormat="1" x14ac:dyDescent="0.25">
      <c r="A173" s="234"/>
      <c r="B173" s="42"/>
      <c r="C173" s="62" t="s">
        <v>282</v>
      </c>
      <c r="D173" s="88">
        <v>1530</v>
      </c>
      <c r="E173" s="54">
        <v>1530</v>
      </c>
      <c r="F173" s="54"/>
      <c r="G173" s="110"/>
      <c r="H173" s="88">
        <v>3110</v>
      </c>
      <c r="I173" s="54">
        <v>3110</v>
      </c>
      <c r="J173" s="54"/>
      <c r="K173" s="110"/>
      <c r="L173" s="88">
        <v>3107</v>
      </c>
      <c r="M173" s="54">
        <v>3107</v>
      </c>
      <c r="N173" s="54"/>
      <c r="O173" s="110"/>
    </row>
    <row r="174" spans="1:15" s="10" customFormat="1" x14ac:dyDescent="0.25">
      <c r="A174" s="234"/>
      <c r="B174" s="42"/>
      <c r="C174" s="62" t="s">
        <v>283</v>
      </c>
      <c r="D174" s="88">
        <v>1270</v>
      </c>
      <c r="E174" s="54">
        <v>1270</v>
      </c>
      <c r="F174" s="54"/>
      <c r="G174" s="110"/>
      <c r="H174" s="88">
        <v>1670</v>
      </c>
      <c r="I174" s="54">
        <v>1670</v>
      </c>
      <c r="J174" s="54"/>
      <c r="K174" s="110"/>
      <c r="L174" s="88">
        <v>1670</v>
      </c>
      <c r="M174" s="54">
        <v>1670</v>
      </c>
      <c r="N174" s="54"/>
      <c r="O174" s="110"/>
    </row>
    <row r="175" spans="1:15" s="10" customFormat="1" x14ac:dyDescent="0.25">
      <c r="A175" s="234"/>
      <c r="B175" s="42"/>
      <c r="C175" s="62" t="s">
        <v>284</v>
      </c>
      <c r="D175" s="88">
        <v>2840</v>
      </c>
      <c r="E175" s="54">
        <v>2840</v>
      </c>
      <c r="F175" s="54"/>
      <c r="G175" s="110"/>
      <c r="H175" s="88">
        <v>2840</v>
      </c>
      <c r="I175" s="54">
        <v>2840</v>
      </c>
      <c r="J175" s="54"/>
      <c r="K175" s="110"/>
      <c r="L175" s="88">
        <v>2840</v>
      </c>
      <c r="M175" s="54">
        <v>2840</v>
      </c>
      <c r="N175" s="54"/>
      <c r="O175" s="110"/>
    </row>
    <row r="176" spans="1:15" s="10" customFormat="1" ht="30" x14ac:dyDescent="0.25">
      <c r="A176" s="234"/>
      <c r="B176" s="42"/>
      <c r="C176" s="62" t="s">
        <v>285</v>
      </c>
      <c r="D176" s="88">
        <v>3384</v>
      </c>
      <c r="E176" s="54">
        <v>3384</v>
      </c>
      <c r="F176" s="54"/>
      <c r="G176" s="110"/>
      <c r="H176" s="88">
        <v>3384</v>
      </c>
      <c r="I176" s="54">
        <v>3384</v>
      </c>
      <c r="J176" s="54"/>
      <c r="K176" s="110"/>
      <c r="L176" s="88">
        <v>3384</v>
      </c>
      <c r="M176" s="54">
        <v>3384</v>
      </c>
      <c r="N176" s="54"/>
      <c r="O176" s="110"/>
    </row>
    <row r="177" spans="1:15" s="10" customFormat="1" ht="30" x14ac:dyDescent="0.25">
      <c r="A177" s="234"/>
      <c r="B177" s="42"/>
      <c r="C177" s="62" t="s">
        <v>286</v>
      </c>
      <c r="D177" s="88">
        <v>1214</v>
      </c>
      <c r="E177" s="54"/>
      <c r="F177" s="54">
        <v>1214</v>
      </c>
      <c r="G177" s="110"/>
      <c r="H177" s="88">
        <v>1214</v>
      </c>
      <c r="I177" s="54"/>
      <c r="J177" s="54">
        <v>1214</v>
      </c>
      <c r="K177" s="110"/>
      <c r="L177" s="88">
        <v>1214</v>
      </c>
      <c r="M177" s="54"/>
      <c r="N177" s="54">
        <v>1214</v>
      </c>
      <c r="O177" s="110"/>
    </row>
    <row r="178" spans="1:15" s="10" customFormat="1" ht="30" x14ac:dyDescent="0.25">
      <c r="A178" s="234"/>
      <c r="B178" s="42"/>
      <c r="C178" s="62" t="s">
        <v>287</v>
      </c>
      <c r="D178" s="88">
        <v>1600</v>
      </c>
      <c r="E178" s="54">
        <v>1600</v>
      </c>
      <c r="F178" s="54"/>
      <c r="G178" s="110"/>
      <c r="H178" s="88">
        <v>0</v>
      </c>
      <c r="I178" s="54">
        <v>0</v>
      </c>
      <c r="J178" s="54"/>
      <c r="K178" s="110"/>
      <c r="L178" s="88">
        <v>0</v>
      </c>
      <c r="M178" s="54">
        <v>0</v>
      </c>
      <c r="N178" s="54"/>
      <c r="O178" s="110"/>
    </row>
    <row r="179" spans="1:15" s="10" customFormat="1" x14ac:dyDescent="0.25">
      <c r="A179" s="234"/>
      <c r="B179" s="42"/>
      <c r="C179" s="62" t="s">
        <v>288</v>
      </c>
      <c r="D179" s="88">
        <v>5000</v>
      </c>
      <c r="E179" s="54">
        <v>5000</v>
      </c>
      <c r="F179" s="54"/>
      <c r="G179" s="110"/>
      <c r="H179" s="88">
        <v>0</v>
      </c>
      <c r="I179" s="54">
        <v>0</v>
      </c>
      <c r="J179" s="54"/>
      <c r="K179" s="110"/>
      <c r="L179" s="88">
        <v>0</v>
      </c>
      <c r="M179" s="54">
        <v>0</v>
      </c>
      <c r="N179" s="54"/>
      <c r="O179" s="110"/>
    </row>
    <row r="180" spans="1:15" s="10" customFormat="1" x14ac:dyDescent="0.25">
      <c r="A180" s="234"/>
      <c r="B180" s="42"/>
      <c r="C180" s="62" t="s">
        <v>289</v>
      </c>
      <c r="D180" s="88">
        <v>3000</v>
      </c>
      <c r="E180" s="54"/>
      <c r="F180" s="54">
        <v>3000</v>
      </c>
      <c r="G180" s="110"/>
      <c r="H180" s="88">
        <v>3000</v>
      </c>
      <c r="I180" s="54"/>
      <c r="J180" s="54">
        <v>3000</v>
      </c>
      <c r="K180" s="110"/>
      <c r="L180" s="88">
        <v>1252</v>
      </c>
      <c r="M180" s="54"/>
      <c r="N180" s="54">
        <v>1252</v>
      </c>
      <c r="O180" s="110"/>
    </row>
    <row r="181" spans="1:15" s="10" customFormat="1" x14ac:dyDescent="0.25">
      <c r="A181" s="234"/>
      <c r="B181" s="42"/>
      <c r="C181" s="62" t="s">
        <v>290</v>
      </c>
      <c r="D181" s="88">
        <v>2500</v>
      </c>
      <c r="E181" s="54">
        <v>2500</v>
      </c>
      <c r="F181" s="54"/>
      <c r="G181" s="110"/>
      <c r="H181" s="88">
        <v>2500</v>
      </c>
      <c r="I181" s="54">
        <v>2500</v>
      </c>
      <c r="J181" s="54"/>
      <c r="K181" s="110"/>
      <c r="L181" s="88">
        <v>1390</v>
      </c>
      <c r="M181" s="54">
        <v>1390</v>
      </c>
      <c r="N181" s="54"/>
      <c r="O181" s="110"/>
    </row>
    <row r="182" spans="1:15" s="10" customFormat="1" x14ac:dyDescent="0.25">
      <c r="A182" s="234"/>
      <c r="B182" s="42"/>
      <c r="C182" s="62" t="s">
        <v>291</v>
      </c>
      <c r="D182" s="88">
        <v>1000</v>
      </c>
      <c r="E182" s="54">
        <v>1000</v>
      </c>
      <c r="F182" s="54"/>
      <c r="G182" s="110"/>
      <c r="H182" s="88">
        <v>1000</v>
      </c>
      <c r="I182" s="54">
        <v>1000</v>
      </c>
      <c r="J182" s="54"/>
      <c r="K182" s="110"/>
      <c r="L182" s="88">
        <v>425</v>
      </c>
      <c r="M182" s="54">
        <v>425</v>
      </c>
      <c r="N182" s="54"/>
      <c r="O182" s="110"/>
    </row>
    <row r="183" spans="1:15" s="10" customFormat="1" ht="30" x14ac:dyDescent="0.25">
      <c r="A183" s="234"/>
      <c r="B183" s="42"/>
      <c r="C183" s="62" t="s">
        <v>292</v>
      </c>
      <c r="D183" s="88">
        <v>2500</v>
      </c>
      <c r="E183" s="54">
        <v>2500</v>
      </c>
      <c r="F183" s="54"/>
      <c r="G183" s="110"/>
      <c r="H183" s="88">
        <v>0</v>
      </c>
      <c r="I183" s="54">
        <v>0</v>
      </c>
      <c r="J183" s="54"/>
      <c r="K183" s="110"/>
      <c r="L183" s="88">
        <v>0</v>
      </c>
      <c r="M183" s="54">
        <v>0</v>
      </c>
      <c r="N183" s="54"/>
      <c r="O183" s="110"/>
    </row>
    <row r="184" spans="1:15" s="10" customFormat="1" ht="30" x14ac:dyDescent="0.25">
      <c r="A184" s="234"/>
      <c r="B184" s="42"/>
      <c r="C184" s="62" t="s">
        <v>293</v>
      </c>
      <c r="D184" s="88">
        <v>671</v>
      </c>
      <c r="E184" s="54">
        <v>671</v>
      </c>
      <c r="F184" s="54"/>
      <c r="G184" s="110"/>
      <c r="H184" s="88">
        <v>886</v>
      </c>
      <c r="I184" s="54">
        <v>886</v>
      </c>
      <c r="J184" s="54"/>
      <c r="K184" s="110"/>
      <c r="L184" s="88">
        <v>886</v>
      </c>
      <c r="M184" s="54">
        <v>886</v>
      </c>
      <c r="N184" s="54"/>
      <c r="O184" s="110"/>
    </row>
    <row r="185" spans="1:15" s="10" customFormat="1" x14ac:dyDescent="0.25">
      <c r="A185" s="234"/>
      <c r="B185" s="42"/>
      <c r="C185" s="62" t="s">
        <v>294</v>
      </c>
      <c r="D185" s="88">
        <v>1245</v>
      </c>
      <c r="E185" s="54">
        <v>1245</v>
      </c>
      <c r="F185" s="54"/>
      <c r="G185" s="110"/>
      <c r="H185" s="88">
        <v>1245</v>
      </c>
      <c r="I185" s="54">
        <v>1245</v>
      </c>
      <c r="J185" s="54"/>
      <c r="K185" s="110"/>
      <c r="L185" s="88">
        <v>1232</v>
      </c>
      <c r="M185" s="54">
        <v>1232</v>
      </c>
      <c r="N185" s="54"/>
      <c r="O185" s="110"/>
    </row>
    <row r="186" spans="1:15" s="10" customFormat="1" ht="30" x14ac:dyDescent="0.25">
      <c r="A186" s="234"/>
      <c r="B186" s="42"/>
      <c r="C186" s="62" t="s">
        <v>295</v>
      </c>
      <c r="D186" s="88">
        <v>2000</v>
      </c>
      <c r="E186" s="54"/>
      <c r="F186" s="54">
        <v>2000</v>
      </c>
      <c r="G186" s="110"/>
      <c r="H186" s="88">
        <v>2000</v>
      </c>
      <c r="I186" s="54"/>
      <c r="J186" s="54">
        <v>2000</v>
      </c>
      <c r="K186" s="110"/>
      <c r="L186" s="88">
        <v>1038</v>
      </c>
      <c r="M186" s="54"/>
      <c r="N186" s="54">
        <v>1038</v>
      </c>
      <c r="O186" s="110"/>
    </row>
    <row r="187" spans="1:15" s="10" customFormat="1" x14ac:dyDescent="0.25">
      <c r="A187" s="234"/>
      <c r="B187" s="42"/>
      <c r="C187" s="62" t="s">
        <v>296</v>
      </c>
      <c r="D187" s="88">
        <v>2000</v>
      </c>
      <c r="E187" s="54">
        <v>2000</v>
      </c>
      <c r="F187" s="54"/>
      <c r="G187" s="110"/>
      <c r="H187" s="88">
        <v>2000</v>
      </c>
      <c r="I187" s="54">
        <v>2000</v>
      </c>
      <c r="J187" s="54"/>
      <c r="K187" s="110"/>
      <c r="L187" s="88">
        <v>713</v>
      </c>
      <c r="M187" s="54">
        <v>713</v>
      </c>
      <c r="N187" s="54"/>
      <c r="O187" s="110"/>
    </row>
    <row r="188" spans="1:15" s="10" customFormat="1" x14ac:dyDescent="0.25">
      <c r="A188" s="234"/>
      <c r="B188" s="42"/>
      <c r="C188" s="62" t="s">
        <v>297</v>
      </c>
      <c r="D188" s="88">
        <v>3000</v>
      </c>
      <c r="E188" s="54">
        <v>3000</v>
      </c>
      <c r="F188" s="54"/>
      <c r="G188" s="110"/>
      <c r="H188" s="88">
        <v>0</v>
      </c>
      <c r="I188" s="54">
        <v>0</v>
      </c>
      <c r="J188" s="54"/>
      <c r="K188" s="110"/>
      <c r="L188" s="88">
        <v>0</v>
      </c>
      <c r="M188" s="54">
        <v>0</v>
      </c>
      <c r="N188" s="54"/>
      <c r="O188" s="110"/>
    </row>
    <row r="189" spans="1:15" s="10" customFormat="1" x14ac:dyDescent="0.25">
      <c r="A189" s="234"/>
      <c r="B189" s="42"/>
      <c r="C189" s="62" t="s">
        <v>500</v>
      </c>
      <c r="D189" s="88">
        <v>500</v>
      </c>
      <c r="E189" s="54">
        <v>500</v>
      </c>
      <c r="F189" s="54"/>
      <c r="G189" s="110"/>
      <c r="H189" s="88">
        <v>0</v>
      </c>
      <c r="I189" s="54">
        <v>0</v>
      </c>
      <c r="J189" s="54"/>
      <c r="K189" s="110"/>
      <c r="L189" s="88">
        <v>0</v>
      </c>
      <c r="M189" s="54">
        <v>0</v>
      </c>
      <c r="N189" s="54"/>
      <c r="O189" s="110"/>
    </row>
    <row r="190" spans="1:15" s="10" customFormat="1" ht="45" x14ac:dyDescent="0.25">
      <c r="A190" s="234"/>
      <c r="B190" s="42"/>
      <c r="C190" s="62" t="s">
        <v>510</v>
      </c>
      <c r="D190" s="88"/>
      <c r="E190" s="54"/>
      <c r="F190" s="54"/>
      <c r="G190" s="188"/>
      <c r="H190" s="88">
        <v>6250</v>
      </c>
      <c r="I190" s="54">
        <v>6250</v>
      </c>
      <c r="J190" s="54"/>
      <c r="K190" s="110"/>
      <c r="L190" s="88">
        <v>1389</v>
      </c>
      <c r="M190" s="54">
        <v>1389</v>
      </c>
      <c r="N190" s="54"/>
      <c r="O190" s="110"/>
    </row>
    <row r="191" spans="1:15" s="10" customFormat="1" x14ac:dyDescent="0.25">
      <c r="A191" s="234"/>
      <c r="B191" s="42"/>
      <c r="C191" s="62" t="s">
        <v>511</v>
      </c>
      <c r="D191" s="88"/>
      <c r="E191" s="54"/>
      <c r="F191" s="54"/>
      <c r="G191" s="188"/>
      <c r="H191" s="88">
        <v>5842</v>
      </c>
      <c r="I191" s="54">
        <v>5842</v>
      </c>
      <c r="J191" s="54"/>
      <c r="K191" s="110"/>
      <c r="L191" s="88">
        <v>5842</v>
      </c>
      <c r="M191" s="54">
        <v>5842</v>
      </c>
      <c r="N191" s="54"/>
      <c r="O191" s="110"/>
    </row>
    <row r="192" spans="1:15" s="10" customFormat="1" x14ac:dyDescent="0.25">
      <c r="A192" s="234"/>
      <c r="B192" s="42"/>
      <c r="C192" s="62" t="s">
        <v>512</v>
      </c>
      <c r="D192" s="88"/>
      <c r="E192" s="54"/>
      <c r="F192" s="54"/>
      <c r="G192" s="188"/>
      <c r="H192" s="88">
        <v>2096</v>
      </c>
      <c r="I192" s="54">
        <v>2096</v>
      </c>
      <c r="J192" s="54"/>
      <c r="K192" s="110"/>
      <c r="L192" s="88">
        <v>0</v>
      </c>
      <c r="M192" s="54">
        <v>0</v>
      </c>
      <c r="N192" s="54"/>
      <c r="O192" s="110"/>
    </row>
    <row r="193" spans="1:15" s="10" customFormat="1" x14ac:dyDescent="0.25">
      <c r="A193" s="234"/>
      <c r="B193" s="42"/>
      <c r="C193" s="62" t="s">
        <v>513</v>
      </c>
      <c r="D193" s="88"/>
      <c r="E193" s="54"/>
      <c r="F193" s="54"/>
      <c r="G193" s="188"/>
      <c r="H193" s="88">
        <v>180</v>
      </c>
      <c r="I193" s="54">
        <v>180</v>
      </c>
      <c r="J193" s="54"/>
      <c r="K193" s="110"/>
      <c r="L193" s="88">
        <v>0</v>
      </c>
      <c r="M193" s="54">
        <v>0</v>
      </c>
      <c r="N193" s="54"/>
      <c r="O193" s="110"/>
    </row>
    <row r="194" spans="1:15" s="10" customFormat="1" x14ac:dyDescent="0.25">
      <c r="A194" s="234"/>
      <c r="B194" s="42"/>
      <c r="C194" s="62" t="s">
        <v>514</v>
      </c>
      <c r="D194" s="88"/>
      <c r="E194" s="54"/>
      <c r="F194" s="54"/>
      <c r="G194" s="188"/>
      <c r="H194" s="88">
        <v>500</v>
      </c>
      <c r="I194" s="54">
        <v>500</v>
      </c>
      <c r="J194" s="54"/>
      <c r="K194" s="110"/>
      <c r="L194" s="88">
        <v>0</v>
      </c>
      <c r="M194" s="54">
        <v>0</v>
      </c>
      <c r="N194" s="54"/>
      <c r="O194" s="110"/>
    </row>
    <row r="195" spans="1:15" s="10" customFormat="1" x14ac:dyDescent="0.25">
      <c r="A195" s="234"/>
      <c r="B195" s="42"/>
      <c r="C195" s="62" t="s">
        <v>566</v>
      </c>
      <c r="D195" s="88"/>
      <c r="E195" s="54"/>
      <c r="F195" s="54"/>
      <c r="G195" s="188"/>
      <c r="H195" s="88">
        <v>500</v>
      </c>
      <c r="I195" s="54">
        <v>500</v>
      </c>
      <c r="J195" s="54"/>
      <c r="K195" s="110"/>
      <c r="L195" s="88">
        <v>500</v>
      </c>
      <c r="M195" s="54">
        <v>500</v>
      </c>
      <c r="N195" s="54"/>
      <c r="O195" s="110"/>
    </row>
    <row r="196" spans="1:15" s="10" customFormat="1" x14ac:dyDescent="0.25">
      <c r="A196" s="234"/>
      <c r="B196" s="42"/>
      <c r="C196" s="62" t="s">
        <v>565</v>
      </c>
      <c r="D196" s="88"/>
      <c r="E196" s="54"/>
      <c r="F196" s="54"/>
      <c r="G196" s="188"/>
      <c r="H196" s="88">
        <v>1000</v>
      </c>
      <c r="I196" s="54">
        <v>1000</v>
      </c>
      <c r="J196" s="54"/>
      <c r="K196" s="110"/>
      <c r="L196" s="88">
        <v>620</v>
      </c>
      <c r="M196" s="54">
        <v>620</v>
      </c>
      <c r="N196" s="54"/>
      <c r="O196" s="110"/>
    </row>
    <row r="197" spans="1:15" s="10" customFormat="1" x14ac:dyDescent="0.25">
      <c r="A197" s="234"/>
      <c r="B197" s="42"/>
      <c r="C197" s="62" t="s">
        <v>564</v>
      </c>
      <c r="D197" s="88"/>
      <c r="E197" s="54"/>
      <c r="F197" s="54"/>
      <c r="G197" s="188"/>
      <c r="H197" s="88">
        <v>490</v>
      </c>
      <c r="I197" s="54">
        <v>490</v>
      </c>
      <c r="J197" s="54"/>
      <c r="K197" s="110"/>
      <c r="L197" s="88">
        <v>490</v>
      </c>
      <c r="M197" s="54">
        <v>490</v>
      </c>
      <c r="N197" s="54"/>
      <c r="O197" s="110"/>
    </row>
    <row r="198" spans="1:15" s="10" customFormat="1" x14ac:dyDescent="0.25">
      <c r="A198" s="234"/>
      <c r="B198" s="42"/>
      <c r="C198" s="62" t="s">
        <v>563</v>
      </c>
      <c r="D198" s="88"/>
      <c r="E198" s="54"/>
      <c r="F198" s="54"/>
      <c r="G198" s="188"/>
      <c r="H198" s="88">
        <v>360</v>
      </c>
      <c r="I198" s="54">
        <v>360</v>
      </c>
      <c r="J198" s="54"/>
      <c r="K198" s="110"/>
      <c r="L198" s="88">
        <v>0</v>
      </c>
      <c r="M198" s="54">
        <v>0</v>
      </c>
      <c r="N198" s="54"/>
      <c r="O198" s="110"/>
    </row>
    <row r="199" spans="1:15" s="10" customFormat="1" ht="30" x14ac:dyDescent="0.25">
      <c r="A199" s="234"/>
      <c r="B199" s="42"/>
      <c r="C199" s="62" t="s">
        <v>592</v>
      </c>
      <c r="D199" s="88"/>
      <c r="E199" s="54"/>
      <c r="F199" s="54"/>
      <c r="G199" s="188"/>
      <c r="H199" s="88">
        <v>6343</v>
      </c>
      <c r="I199" s="54">
        <v>6343</v>
      </c>
      <c r="J199" s="54"/>
      <c r="K199" s="110"/>
      <c r="L199" s="88">
        <v>0</v>
      </c>
      <c r="M199" s="54">
        <v>0</v>
      </c>
      <c r="N199" s="54"/>
      <c r="O199" s="110"/>
    </row>
    <row r="200" spans="1:15" s="10" customFormat="1" x14ac:dyDescent="0.25">
      <c r="A200" s="234"/>
      <c r="B200" s="42"/>
      <c r="C200" s="62" t="s">
        <v>593</v>
      </c>
      <c r="D200" s="88"/>
      <c r="E200" s="54"/>
      <c r="F200" s="54"/>
      <c r="G200" s="188"/>
      <c r="H200" s="88">
        <v>1782</v>
      </c>
      <c r="I200" s="54">
        <v>1782</v>
      </c>
      <c r="J200" s="54"/>
      <c r="K200" s="110"/>
      <c r="L200" s="88">
        <v>1757</v>
      </c>
      <c r="M200" s="54">
        <v>1757</v>
      </c>
      <c r="N200" s="54"/>
      <c r="O200" s="110"/>
    </row>
    <row r="201" spans="1:15" s="10" customFormat="1" x14ac:dyDescent="0.25">
      <c r="A201" s="234"/>
      <c r="B201" s="42"/>
      <c r="C201" s="62" t="s">
        <v>594</v>
      </c>
      <c r="D201" s="88"/>
      <c r="E201" s="54"/>
      <c r="F201" s="54"/>
      <c r="G201" s="188"/>
      <c r="H201" s="88">
        <v>1990</v>
      </c>
      <c r="I201" s="54">
        <v>1990</v>
      </c>
      <c r="J201" s="54"/>
      <c r="K201" s="110"/>
      <c r="L201" s="88">
        <v>1013</v>
      </c>
      <c r="M201" s="54">
        <v>1013</v>
      </c>
      <c r="N201" s="54"/>
      <c r="O201" s="110"/>
    </row>
    <row r="202" spans="1:15" s="10" customFormat="1" ht="30" x14ac:dyDescent="0.25">
      <c r="A202" s="234"/>
      <c r="B202" s="42"/>
      <c r="C202" s="62" t="s">
        <v>595</v>
      </c>
      <c r="D202" s="88"/>
      <c r="E202" s="54"/>
      <c r="F202" s="54"/>
      <c r="G202" s="188"/>
      <c r="H202" s="88">
        <v>2513</v>
      </c>
      <c r="I202" s="54">
        <v>2513</v>
      </c>
      <c r="J202" s="54"/>
      <c r="K202" s="110"/>
      <c r="L202" s="88">
        <v>0</v>
      </c>
      <c r="M202" s="54">
        <v>0</v>
      </c>
      <c r="N202" s="54"/>
      <c r="O202" s="110"/>
    </row>
    <row r="203" spans="1:15" s="10" customFormat="1" ht="30" x14ac:dyDescent="0.25">
      <c r="A203" s="234"/>
      <c r="B203" s="42"/>
      <c r="C203" s="62" t="s">
        <v>596</v>
      </c>
      <c r="D203" s="88"/>
      <c r="E203" s="54"/>
      <c r="F203" s="54"/>
      <c r="G203" s="188"/>
      <c r="H203" s="88">
        <v>1037</v>
      </c>
      <c r="I203" s="54">
        <v>1037</v>
      </c>
      <c r="J203" s="54"/>
      <c r="K203" s="110"/>
      <c r="L203" s="88">
        <v>0</v>
      </c>
      <c r="M203" s="54">
        <v>0</v>
      </c>
      <c r="N203" s="54"/>
      <c r="O203" s="110"/>
    </row>
    <row r="204" spans="1:15" s="10" customFormat="1" ht="30" customHeight="1" x14ac:dyDescent="0.25">
      <c r="A204" s="234"/>
      <c r="B204" s="42"/>
      <c r="C204" s="62" t="s">
        <v>597</v>
      </c>
      <c r="D204" s="88"/>
      <c r="E204" s="54"/>
      <c r="F204" s="54"/>
      <c r="G204" s="188"/>
      <c r="H204" s="88">
        <v>3150</v>
      </c>
      <c r="I204" s="54">
        <v>3150</v>
      </c>
      <c r="J204" s="54"/>
      <c r="K204" s="110"/>
      <c r="L204" s="88">
        <v>50</v>
      </c>
      <c r="M204" s="54">
        <v>50</v>
      </c>
      <c r="N204" s="54"/>
      <c r="O204" s="110"/>
    </row>
    <row r="205" spans="1:15" s="10" customFormat="1" ht="30.75" customHeight="1" x14ac:dyDescent="0.25">
      <c r="A205" s="234"/>
      <c r="B205" s="42"/>
      <c r="C205" s="62" t="s">
        <v>598</v>
      </c>
      <c r="D205" s="88"/>
      <c r="E205" s="54"/>
      <c r="F205" s="54"/>
      <c r="G205" s="188"/>
      <c r="H205" s="88">
        <v>3288</v>
      </c>
      <c r="I205" s="54">
        <v>3288</v>
      </c>
      <c r="J205" s="54"/>
      <c r="K205" s="110"/>
      <c r="L205" s="88">
        <v>0</v>
      </c>
      <c r="M205" s="54">
        <v>0</v>
      </c>
      <c r="N205" s="54"/>
      <c r="O205" s="110"/>
    </row>
    <row r="206" spans="1:15" s="10" customFormat="1" ht="45" x14ac:dyDescent="0.25">
      <c r="A206" s="234"/>
      <c r="B206" s="42"/>
      <c r="C206" s="62" t="s">
        <v>599</v>
      </c>
      <c r="D206" s="88"/>
      <c r="E206" s="54"/>
      <c r="F206" s="54"/>
      <c r="G206" s="188"/>
      <c r="H206" s="88">
        <v>9562</v>
      </c>
      <c r="I206" s="54">
        <v>9562</v>
      </c>
      <c r="J206" s="54"/>
      <c r="K206" s="110"/>
      <c r="L206" s="88">
        <v>0</v>
      </c>
      <c r="M206" s="54">
        <v>0</v>
      </c>
      <c r="N206" s="54"/>
      <c r="O206" s="110"/>
    </row>
    <row r="207" spans="1:15" s="10" customFormat="1" ht="30" x14ac:dyDescent="0.25">
      <c r="A207" s="234"/>
      <c r="B207" s="42"/>
      <c r="C207" s="62" t="s">
        <v>600</v>
      </c>
      <c r="D207" s="88"/>
      <c r="E207" s="54"/>
      <c r="F207" s="54"/>
      <c r="G207" s="188"/>
      <c r="H207" s="88">
        <v>1000</v>
      </c>
      <c r="I207" s="54"/>
      <c r="J207" s="54">
        <v>1000</v>
      </c>
      <c r="K207" s="110"/>
      <c r="L207" s="88">
        <v>0</v>
      </c>
      <c r="M207" s="54"/>
      <c r="N207" s="54">
        <v>0</v>
      </c>
      <c r="O207" s="110"/>
    </row>
    <row r="208" spans="1:15" s="10" customFormat="1" x14ac:dyDescent="0.25">
      <c r="A208" s="234"/>
      <c r="B208" s="42"/>
      <c r="C208" s="62" t="s">
        <v>601</v>
      </c>
      <c r="D208" s="88"/>
      <c r="E208" s="54"/>
      <c r="F208" s="54"/>
      <c r="G208" s="188"/>
      <c r="H208" s="88">
        <v>1787</v>
      </c>
      <c r="I208" s="54">
        <v>1787</v>
      </c>
      <c r="J208" s="54"/>
      <c r="K208" s="110"/>
      <c r="L208" s="88">
        <v>1787</v>
      </c>
      <c r="M208" s="54">
        <v>1787</v>
      </c>
      <c r="N208" s="54"/>
      <c r="O208" s="110"/>
    </row>
    <row r="209" spans="1:18" s="10" customFormat="1" ht="30" x14ac:dyDescent="0.25">
      <c r="A209" s="234"/>
      <c r="B209" s="42"/>
      <c r="C209" s="62" t="s">
        <v>667</v>
      </c>
      <c r="D209" s="88"/>
      <c r="E209" s="54"/>
      <c r="F209" s="54"/>
      <c r="G209" s="188"/>
      <c r="H209" s="88">
        <v>2412</v>
      </c>
      <c r="I209" s="54">
        <v>2412</v>
      </c>
      <c r="J209" s="54"/>
      <c r="K209" s="110"/>
      <c r="L209" s="88">
        <v>1647</v>
      </c>
      <c r="M209" s="54">
        <v>1647</v>
      </c>
      <c r="N209" s="54"/>
      <c r="O209" s="110"/>
    </row>
    <row r="210" spans="1:18" s="10" customFormat="1" ht="30" x14ac:dyDescent="0.25">
      <c r="A210" s="234"/>
      <c r="B210" s="42"/>
      <c r="C210" s="62" t="s">
        <v>668</v>
      </c>
      <c r="D210" s="88"/>
      <c r="E210" s="54"/>
      <c r="F210" s="54"/>
      <c r="G210" s="188"/>
      <c r="H210" s="88">
        <v>15203</v>
      </c>
      <c r="I210" s="54">
        <v>15203</v>
      </c>
      <c r="J210" s="54"/>
      <c r="K210" s="110"/>
      <c r="L210" s="88">
        <v>12954</v>
      </c>
      <c r="M210" s="54">
        <v>12954</v>
      </c>
      <c r="N210" s="54"/>
      <c r="O210" s="110"/>
    </row>
    <row r="211" spans="1:18" s="10" customFormat="1" x14ac:dyDescent="0.25">
      <c r="A211" s="234"/>
      <c r="B211" s="42"/>
      <c r="C211" s="84" t="s">
        <v>62</v>
      </c>
      <c r="D211" s="91">
        <f>SUM(D101:D189)</f>
        <v>637299</v>
      </c>
      <c r="E211" s="44">
        <f>SUM(E101:E189)</f>
        <v>496796</v>
      </c>
      <c r="F211" s="44">
        <f>SUM(F101:F189)</f>
        <v>140503</v>
      </c>
      <c r="G211" s="243">
        <f>SUM(G101:G189)</f>
        <v>0</v>
      </c>
      <c r="H211" s="91">
        <f t="shared" ref="H211:O211" si="33">SUM(H101:H210)</f>
        <v>656647</v>
      </c>
      <c r="I211" s="44">
        <f t="shared" si="33"/>
        <v>500626</v>
      </c>
      <c r="J211" s="44">
        <f t="shared" si="33"/>
        <v>156021</v>
      </c>
      <c r="K211" s="116">
        <f t="shared" si="33"/>
        <v>0</v>
      </c>
      <c r="L211" s="91">
        <f t="shared" si="33"/>
        <v>545206</v>
      </c>
      <c r="M211" s="44">
        <f t="shared" si="33"/>
        <v>399864</v>
      </c>
      <c r="N211" s="44">
        <f t="shared" si="33"/>
        <v>145342</v>
      </c>
      <c r="O211" s="116">
        <f t="shared" si="33"/>
        <v>0</v>
      </c>
    </row>
    <row r="212" spans="1:18" s="10" customFormat="1" x14ac:dyDescent="0.25">
      <c r="A212" s="234"/>
      <c r="B212" s="42"/>
      <c r="C212" s="84"/>
      <c r="D212" s="244"/>
      <c r="E212" s="83"/>
      <c r="F212" s="83"/>
      <c r="G212" s="111"/>
      <c r="H212" s="244"/>
      <c r="I212" s="83"/>
      <c r="J212" s="83"/>
      <c r="K212" s="245"/>
      <c r="L212" s="244"/>
      <c r="M212" s="83"/>
      <c r="N212" s="83"/>
      <c r="O212" s="245"/>
    </row>
    <row r="213" spans="1:18" s="10" customFormat="1" x14ac:dyDescent="0.25">
      <c r="A213" s="234"/>
      <c r="B213" s="42" t="s">
        <v>28</v>
      </c>
      <c r="C213" s="66" t="s">
        <v>77</v>
      </c>
      <c r="D213" s="80"/>
      <c r="E213" s="83"/>
      <c r="F213" s="83"/>
      <c r="G213" s="111"/>
      <c r="H213" s="80"/>
      <c r="I213" s="83"/>
      <c r="J213" s="83"/>
      <c r="K213" s="111"/>
      <c r="L213" s="80"/>
      <c r="M213" s="83"/>
      <c r="N213" s="83"/>
      <c r="O213" s="111"/>
    </row>
    <row r="214" spans="1:18" s="115" customFormat="1" x14ac:dyDescent="0.25">
      <c r="A214" s="246"/>
      <c r="B214" s="42"/>
      <c r="C214" s="62" t="s">
        <v>170</v>
      </c>
      <c r="D214" s="35"/>
      <c r="E214" s="30"/>
      <c r="F214" s="30"/>
      <c r="G214" s="102"/>
      <c r="H214" s="35"/>
      <c r="I214" s="30"/>
      <c r="J214" s="30"/>
      <c r="K214" s="102"/>
      <c r="L214" s="35"/>
      <c r="M214" s="30"/>
      <c r="N214" s="30"/>
      <c r="O214" s="102"/>
      <c r="R214" s="10"/>
    </row>
    <row r="215" spans="1:18" s="115" customFormat="1" x14ac:dyDescent="0.25">
      <c r="A215" s="246"/>
      <c r="B215" s="42"/>
      <c r="C215" s="62" t="s">
        <v>171</v>
      </c>
      <c r="D215" s="35">
        <v>10000</v>
      </c>
      <c r="E215" s="30"/>
      <c r="F215" s="30"/>
      <c r="G215" s="108">
        <v>10000</v>
      </c>
      <c r="H215" s="35">
        <v>10000</v>
      </c>
      <c r="I215" s="30"/>
      <c r="J215" s="30"/>
      <c r="K215" s="108">
        <v>10000</v>
      </c>
      <c r="L215" s="35">
        <v>9058</v>
      </c>
      <c r="M215" s="30"/>
      <c r="N215" s="30"/>
      <c r="O215" s="108">
        <v>9058</v>
      </c>
      <c r="R215" s="10"/>
    </row>
    <row r="216" spans="1:18" s="115" customFormat="1" ht="45" x14ac:dyDescent="0.25">
      <c r="A216" s="246"/>
      <c r="B216" s="42"/>
      <c r="C216" s="62" t="s">
        <v>172</v>
      </c>
      <c r="D216" s="35">
        <v>1000</v>
      </c>
      <c r="E216" s="30"/>
      <c r="F216" s="30"/>
      <c r="G216" s="108">
        <v>1000</v>
      </c>
      <c r="H216" s="35">
        <v>1000</v>
      </c>
      <c r="I216" s="30"/>
      <c r="J216" s="30"/>
      <c r="K216" s="108">
        <v>1000</v>
      </c>
      <c r="L216" s="35">
        <v>211</v>
      </c>
      <c r="M216" s="30"/>
      <c r="N216" s="30"/>
      <c r="O216" s="108">
        <v>211</v>
      </c>
      <c r="R216" s="10"/>
    </row>
    <row r="217" spans="1:18" s="115" customFormat="1" x14ac:dyDescent="0.25">
      <c r="A217" s="246"/>
      <c r="B217" s="42"/>
      <c r="C217" s="62" t="s">
        <v>173</v>
      </c>
      <c r="D217" s="35">
        <v>400</v>
      </c>
      <c r="E217" s="30"/>
      <c r="F217" s="30"/>
      <c r="G217" s="108">
        <v>400</v>
      </c>
      <c r="H217" s="35">
        <v>1500</v>
      </c>
      <c r="I217" s="30"/>
      <c r="J217" s="30"/>
      <c r="K217" s="108">
        <v>1500</v>
      </c>
      <c r="L217" s="35">
        <v>963</v>
      </c>
      <c r="M217" s="30"/>
      <c r="N217" s="30"/>
      <c r="O217" s="108">
        <v>963</v>
      </c>
      <c r="R217" s="10"/>
    </row>
    <row r="218" spans="1:18" s="115" customFormat="1" x14ac:dyDescent="0.25">
      <c r="A218" s="246"/>
      <c r="B218" s="42"/>
      <c r="C218" s="62" t="s">
        <v>174</v>
      </c>
      <c r="D218" s="35">
        <v>8000</v>
      </c>
      <c r="E218" s="30"/>
      <c r="F218" s="30"/>
      <c r="G218" s="108">
        <v>8000</v>
      </c>
      <c r="H218" s="35">
        <v>8000</v>
      </c>
      <c r="I218" s="30"/>
      <c r="J218" s="30"/>
      <c r="K218" s="108">
        <v>8000</v>
      </c>
      <c r="L218" s="35">
        <v>5734</v>
      </c>
      <c r="M218" s="30"/>
      <c r="N218" s="30"/>
      <c r="O218" s="108">
        <v>5734</v>
      </c>
      <c r="R218" s="10"/>
    </row>
    <row r="219" spans="1:18" s="115" customFormat="1" ht="30" customHeight="1" x14ac:dyDescent="0.25">
      <c r="A219" s="246"/>
      <c r="B219" s="42"/>
      <c r="C219" s="62" t="s">
        <v>175</v>
      </c>
      <c r="D219" s="35">
        <v>200</v>
      </c>
      <c r="E219" s="30"/>
      <c r="F219" s="30"/>
      <c r="G219" s="108">
        <v>200</v>
      </c>
      <c r="H219" s="35">
        <v>200</v>
      </c>
      <c r="I219" s="30"/>
      <c r="J219" s="30"/>
      <c r="K219" s="108">
        <v>200</v>
      </c>
      <c r="L219" s="35">
        <v>0</v>
      </c>
      <c r="M219" s="30"/>
      <c r="N219" s="30"/>
      <c r="O219" s="108">
        <v>0</v>
      </c>
      <c r="R219" s="10"/>
    </row>
    <row r="220" spans="1:18" s="115" customFormat="1" x14ac:dyDescent="0.25">
      <c r="A220" s="246"/>
      <c r="B220" s="42"/>
      <c r="C220" s="62" t="s">
        <v>176</v>
      </c>
      <c r="D220" s="35">
        <v>200</v>
      </c>
      <c r="E220" s="30"/>
      <c r="F220" s="30"/>
      <c r="G220" s="108">
        <v>200</v>
      </c>
      <c r="H220" s="35">
        <v>200</v>
      </c>
      <c r="I220" s="30"/>
      <c r="J220" s="30"/>
      <c r="K220" s="108">
        <v>200</v>
      </c>
      <c r="L220" s="35">
        <v>90</v>
      </c>
      <c r="M220" s="30"/>
      <c r="N220" s="30"/>
      <c r="O220" s="108">
        <v>90</v>
      </c>
      <c r="R220" s="10"/>
    </row>
    <row r="221" spans="1:18" s="115" customFormat="1" x14ac:dyDescent="0.25">
      <c r="A221" s="246"/>
      <c r="B221" s="42"/>
      <c r="C221" s="62" t="s">
        <v>177</v>
      </c>
      <c r="D221" s="35">
        <v>50</v>
      </c>
      <c r="E221" s="30"/>
      <c r="F221" s="30"/>
      <c r="G221" s="108">
        <v>50</v>
      </c>
      <c r="H221" s="35">
        <v>50</v>
      </c>
      <c r="I221" s="30"/>
      <c r="J221" s="30"/>
      <c r="K221" s="108">
        <v>50</v>
      </c>
      <c r="L221" s="35">
        <v>29</v>
      </c>
      <c r="M221" s="30"/>
      <c r="N221" s="30"/>
      <c r="O221" s="108">
        <v>29</v>
      </c>
      <c r="R221" s="10"/>
    </row>
    <row r="222" spans="1:18" s="115" customFormat="1" x14ac:dyDescent="0.25">
      <c r="A222" s="246"/>
      <c r="B222" s="42"/>
      <c r="C222" s="62" t="s">
        <v>298</v>
      </c>
      <c r="D222" s="35">
        <v>6000</v>
      </c>
      <c r="E222" s="30"/>
      <c r="F222" s="30"/>
      <c r="G222" s="108">
        <v>6000</v>
      </c>
      <c r="H222" s="35">
        <v>1500</v>
      </c>
      <c r="I222" s="30"/>
      <c r="J222" s="30"/>
      <c r="K222" s="108">
        <v>1500</v>
      </c>
      <c r="L222" s="35">
        <v>60</v>
      </c>
      <c r="M222" s="30"/>
      <c r="N222" s="30"/>
      <c r="O222" s="108">
        <v>60</v>
      </c>
      <c r="R222" s="10"/>
    </row>
    <row r="223" spans="1:18" s="115" customFormat="1" x14ac:dyDescent="0.25">
      <c r="A223" s="246"/>
      <c r="B223" s="42"/>
      <c r="C223" s="62" t="s">
        <v>299</v>
      </c>
      <c r="D223" s="35">
        <v>10000</v>
      </c>
      <c r="E223" s="30"/>
      <c r="F223" s="30"/>
      <c r="G223" s="108">
        <v>10000</v>
      </c>
      <c r="H223" s="35">
        <v>7000</v>
      </c>
      <c r="I223" s="30"/>
      <c r="J223" s="30"/>
      <c r="K223" s="108">
        <v>7000</v>
      </c>
      <c r="L223" s="35">
        <v>4637</v>
      </c>
      <c r="M223" s="30"/>
      <c r="N223" s="30"/>
      <c r="O223" s="108">
        <v>4637</v>
      </c>
      <c r="R223" s="10"/>
    </row>
    <row r="224" spans="1:18" s="115" customFormat="1" x14ac:dyDescent="0.25">
      <c r="A224" s="246"/>
      <c r="B224" s="42"/>
      <c r="C224" s="247" t="s">
        <v>562</v>
      </c>
      <c r="D224" s="35"/>
      <c r="E224" s="30"/>
      <c r="F224" s="30"/>
      <c r="G224" s="108"/>
      <c r="H224" s="35">
        <v>1500</v>
      </c>
      <c r="I224" s="30"/>
      <c r="J224" s="30"/>
      <c r="K224" s="108">
        <v>1500</v>
      </c>
      <c r="L224" s="35">
        <v>55</v>
      </c>
      <c r="M224" s="30"/>
      <c r="N224" s="30"/>
      <c r="O224" s="108">
        <v>55</v>
      </c>
      <c r="R224" s="10"/>
    </row>
    <row r="225" spans="1:18" s="115" customFormat="1" x14ac:dyDescent="0.25">
      <c r="A225" s="246"/>
      <c r="B225" s="42"/>
      <c r="C225" s="247" t="s">
        <v>561</v>
      </c>
      <c r="D225" s="35"/>
      <c r="E225" s="30"/>
      <c r="F225" s="30"/>
      <c r="G225" s="108"/>
      <c r="H225" s="35">
        <v>1500</v>
      </c>
      <c r="I225" s="30"/>
      <c r="J225" s="30"/>
      <c r="K225" s="108">
        <v>1500</v>
      </c>
      <c r="L225" s="35">
        <v>760</v>
      </c>
      <c r="M225" s="30"/>
      <c r="N225" s="30"/>
      <c r="O225" s="108">
        <v>760</v>
      </c>
      <c r="R225" s="10"/>
    </row>
    <row r="226" spans="1:18" s="115" customFormat="1" x14ac:dyDescent="0.25">
      <c r="A226" s="246"/>
      <c r="B226" s="42"/>
      <c r="C226" s="247" t="s">
        <v>560</v>
      </c>
      <c r="D226" s="35"/>
      <c r="E226" s="30"/>
      <c r="F226" s="30"/>
      <c r="G226" s="108"/>
      <c r="H226" s="35">
        <v>4000</v>
      </c>
      <c r="I226" s="30"/>
      <c r="J226" s="30"/>
      <c r="K226" s="108">
        <v>4000</v>
      </c>
      <c r="L226" s="35">
        <v>3380</v>
      </c>
      <c r="M226" s="30"/>
      <c r="N226" s="30"/>
      <c r="O226" s="108">
        <v>3380</v>
      </c>
      <c r="R226" s="10"/>
    </row>
    <row r="227" spans="1:18" s="115" customFormat="1" x14ac:dyDescent="0.25">
      <c r="A227" s="246"/>
      <c r="B227" s="42"/>
      <c r="C227" s="62" t="s">
        <v>559</v>
      </c>
      <c r="D227" s="35"/>
      <c r="E227" s="30"/>
      <c r="F227" s="30"/>
      <c r="G227" s="108"/>
      <c r="H227" s="35">
        <v>2000</v>
      </c>
      <c r="I227" s="30"/>
      <c r="J227" s="30"/>
      <c r="K227" s="108">
        <v>2000</v>
      </c>
      <c r="L227" s="35">
        <v>320</v>
      </c>
      <c r="M227" s="30"/>
      <c r="N227" s="30"/>
      <c r="O227" s="108">
        <v>320</v>
      </c>
      <c r="R227" s="10"/>
    </row>
    <row r="228" spans="1:18" s="115" customFormat="1" x14ac:dyDescent="0.25">
      <c r="A228" s="246"/>
      <c r="B228" s="42"/>
      <c r="C228" s="62" t="s">
        <v>178</v>
      </c>
      <c r="D228" s="35">
        <v>2200</v>
      </c>
      <c r="E228" s="30"/>
      <c r="F228" s="30"/>
      <c r="G228" s="108">
        <v>2200</v>
      </c>
      <c r="H228" s="35">
        <v>2200</v>
      </c>
      <c r="I228" s="30"/>
      <c r="J228" s="30"/>
      <c r="K228" s="108">
        <v>2200</v>
      </c>
      <c r="L228" s="35">
        <v>1961</v>
      </c>
      <c r="M228" s="30"/>
      <c r="N228" s="30"/>
      <c r="O228" s="108">
        <v>1961</v>
      </c>
      <c r="R228" s="10"/>
    </row>
    <row r="229" spans="1:18" s="115" customFormat="1" x14ac:dyDescent="0.25">
      <c r="A229" s="246"/>
      <c r="B229" s="42"/>
      <c r="C229" s="62" t="s">
        <v>179</v>
      </c>
      <c r="D229" s="35">
        <v>100</v>
      </c>
      <c r="E229" s="30"/>
      <c r="F229" s="30"/>
      <c r="G229" s="108">
        <v>100</v>
      </c>
      <c r="H229" s="35">
        <v>100</v>
      </c>
      <c r="I229" s="30"/>
      <c r="J229" s="30"/>
      <c r="K229" s="108">
        <v>100</v>
      </c>
      <c r="L229" s="35">
        <v>34</v>
      </c>
      <c r="M229" s="30"/>
      <c r="N229" s="30"/>
      <c r="O229" s="108">
        <v>34</v>
      </c>
      <c r="R229" s="10"/>
    </row>
    <row r="230" spans="1:18" s="10" customFormat="1" x14ac:dyDescent="0.25">
      <c r="A230" s="234"/>
      <c r="B230" s="52"/>
      <c r="C230" s="84" t="s">
        <v>63</v>
      </c>
      <c r="D230" s="241">
        <f>SUM(D214:D229)</f>
        <v>38150</v>
      </c>
      <c r="E230" s="44">
        <f>SUM(E214:E228)</f>
        <v>0</v>
      </c>
      <c r="F230" s="44">
        <f>SUM(F214:F228)</f>
        <v>0</v>
      </c>
      <c r="G230" s="242">
        <f>SUM(G214:G229)</f>
        <v>38150</v>
      </c>
      <c r="H230" s="241">
        <f>SUM(H214:H229)</f>
        <v>40750</v>
      </c>
      <c r="I230" s="44">
        <f>SUM(I214:I228)</f>
        <v>0</v>
      </c>
      <c r="J230" s="44">
        <f>SUM(J214:J228)</f>
        <v>0</v>
      </c>
      <c r="K230" s="242">
        <f>SUM(K214:K229)</f>
        <v>40750</v>
      </c>
      <c r="L230" s="241">
        <f>SUM(L214:L229)</f>
        <v>27292</v>
      </c>
      <c r="M230" s="44">
        <f>SUM(M214:M228)</f>
        <v>0</v>
      </c>
      <c r="N230" s="44">
        <f>SUM(N214:N228)</f>
        <v>0</v>
      </c>
      <c r="O230" s="242">
        <f>SUM(O214:O229)</f>
        <v>27292</v>
      </c>
    </row>
    <row r="231" spans="1:18" s="10" customFormat="1" x14ac:dyDescent="0.25">
      <c r="A231" s="234"/>
      <c r="B231" s="42"/>
      <c r="C231" s="84"/>
      <c r="D231" s="80"/>
      <c r="E231" s="83"/>
      <c r="F231" s="83"/>
      <c r="G231" s="111"/>
      <c r="H231" s="80"/>
      <c r="I231" s="83"/>
      <c r="J231" s="83"/>
      <c r="K231" s="111"/>
      <c r="L231" s="80"/>
      <c r="M231" s="83"/>
      <c r="N231" s="83"/>
      <c r="O231" s="111"/>
    </row>
    <row r="232" spans="1:18" s="10" customFormat="1" x14ac:dyDescent="0.25">
      <c r="A232" s="234"/>
      <c r="B232" s="42" t="s">
        <v>36</v>
      </c>
      <c r="C232" s="66" t="s">
        <v>78</v>
      </c>
      <c r="D232" s="80"/>
      <c r="E232" s="83"/>
      <c r="F232" s="83"/>
      <c r="G232" s="111"/>
      <c r="H232" s="80"/>
      <c r="I232" s="83"/>
      <c r="J232" s="83"/>
      <c r="K232" s="111"/>
      <c r="L232" s="80"/>
      <c r="M232" s="83"/>
      <c r="N232" s="83"/>
      <c r="O232" s="111"/>
    </row>
    <row r="233" spans="1:18" s="10" customFormat="1" x14ac:dyDescent="0.25">
      <c r="A233" s="234"/>
      <c r="B233" s="42"/>
      <c r="C233" s="66" t="s">
        <v>82</v>
      </c>
      <c r="D233" s="80"/>
      <c r="E233" s="83"/>
      <c r="F233" s="83"/>
      <c r="G233" s="111"/>
      <c r="H233" s="80"/>
      <c r="I233" s="83"/>
      <c r="J233" s="83"/>
      <c r="K233" s="111"/>
      <c r="L233" s="80"/>
      <c r="M233" s="83"/>
      <c r="N233" s="83"/>
      <c r="O233" s="111"/>
    </row>
    <row r="234" spans="1:18" s="10" customFormat="1" ht="16.5" customHeight="1" x14ac:dyDescent="0.25">
      <c r="A234" s="234"/>
      <c r="B234" s="42"/>
      <c r="C234" s="66" t="s">
        <v>57</v>
      </c>
      <c r="D234" s="35">
        <v>600</v>
      </c>
      <c r="E234" s="30">
        <v>600</v>
      </c>
      <c r="F234" s="30"/>
      <c r="G234" s="102"/>
      <c r="H234" s="35">
        <v>600</v>
      </c>
      <c r="I234" s="30">
        <v>600</v>
      </c>
      <c r="J234" s="30"/>
      <c r="K234" s="102"/>
      <c r="L234" s="35">
        <v>600</v>
      </c>
      <c r="M234" s="30">
        <v>600</v>
      </c>
      <c r="N234" s="30"/>
      <c r="O234" s="102"/>
    </row>
    <row r="235" spans="1:18" s="10" customFormat="1" ht="16.5" customHeight="1" x14ac:dyDescent="0.25">
      <c r="A235" s="234"/>
      <c r="B235" s="42"/>
      <c r="C235" s="66" t="s">
        <v>89</v>
      </c>
      <c r="D235" s="35">
        <v>3550</v>
      </c>
      <c r="E235" s="30"/>
      <c r="F235" s="30">
        <v>3550</v>
      </c>
      <c r="G235" s="102"/>
      <c r="H235" s="35">
        <v>3550</v>
      </c>
      <c r="I235" s="30"/>
      <c r="J235" s="30">
        <v>3550</v>
      </c>
      <c r="K235" s="102"/>
      <c r="L235" s="35">
        <v>3360</v>
      </c>
      <c r="M235" s="30"/>
      <c r="N235" s="30">
        <v>3360</v>
      </c>
      <c r="O235" s="102"/>
    </row>
    <row r="236" spans="1:18" s="10" customFormat="1" ht="30" x14ac:dyDescent="0.25">
      <c r="A236" s="234"/>
      <c r="B236" s="42"/>
      <c r="C236" s="62" t="s">
        <v>144</v>
      </c>
      <c r="D236" s="82">
        <v>314133</v>
      </c>
      <c r="E236" s="54">
        <v>154831</v>
      </c>
      <c r="F236" s="54">
        <v>159302</v>
      </c>
      <c r="G236" s="109"/>
      <c r="H236" s="82">
        <v>417200</v>
      </c>
      <c r="I236" s="54">
        <v>257898</v>
      </c>
      <c r="J236" s="54">
        <v>159302</v>
      </c>
      <c r="K236" s="109"/>
      <c r="L236" s="82">
        <v>417141</v>
      </c>
      <c r="M236" s="54">
        <v>257898</v>
      </c>
      <c r="N236" s="54">
        <v>159243</v>
      </c>
      <c r="O236" s="109"/>
    </row>
    <row r="237" spans="1:18" s="10" customFormat="1" ht="15" customHeight="1" x14ac:dyDescent="0.25">
      <c r="A237" s="234"/>
      <c r="B237" s="42"/>
      <c r="C237" s="62" t="s">
        <v>300</v>
      </c>
      <c r="D237" s="88">
        <v>150</v>
      </c>
      <c r="E237" s="54"/>
      <c r="F237" s="54">
        <v>150</v>
      </c>
      <c r="G237" s="110"/>
      <c r="H237" s="88">
        <v>370</v>
      </c>
      <c r="I237" s="54"/>
      <c r="J237" s="54">
        <v>370</v>
      </c>
      <c r="K237" s="110"/>
      <c r="L237" s="88">
        <v>370</v>
      </c>
      <c r="M237" s="54"/>
      <c r="N237" s="54">
        <v>370</v>
      </c>
      <c r="O237" s="110"/>
    </row>
    <row r="238" spans="1:18" s="10" customFormat="1" ht="30" x14ac:dyDescent="0.25">
      <c r="A238" s="234"/>
      <c r="B238" s="42"/>
      <c r="C238" s="248" t="s">
        <v>558</v>
      </c>
      <c r="D238" s="88"/>
      <c r="E238" s="54"/>
      <c r="F238" s="54"/>
      <c r="G238" s="110"/>
      <c r="H238" s="88">
        <v>1735</v>
      </c>
      <c r="I238" s="54">
        <v>1735</v>
      </c>
      <c r="J238" s="54"/>
      <c r="K238" s="110"/>
      <c r="L238" s="88">
        <v>434</v>
      </c>
      <c r="M238" s="54">
        <v>434</v>
      </c>
      <c r="N238" s="54"/>
      <c r="O238" s="110"/>
    </row>
    <row r="239" spans="1:18" s="10" customFormat="1" ht="45" x14ac:dyDescent="0.25">
      <c r="A239" s="234"/>
      <c r="B239" s="42"/>
      <c r="C239" s="248" t="s">
        <v>602</v>
      </c>
      <c r="D239" s="88"/>
      <c r="E239" s="54"/>
      <c r="F239" s="54"/>
      <c r="G239" s="110"/>
      <c r="H239" s="88">
        <v>953</v>
      </c>
      <c r="I239" s="54">
        <v>953</v>
      </c>
      <c r="J239" s="54"/>
      <c r="K239" s="110"/>
      <c r="L239" s="88">
        <v>0</v>
      </c>
      <c r="M239" s="54">
        <v>0</v>
      </c>
      <c r="N239" s="54"/>
      <c r="O239" s="110"/>
    </row>
    <row r="240" spans="1:18" s="10" customFormat="1" ht="30" x14ac:dyDescent="0.25">
      <c r="A240" s="234"/>
      <c r="B240" s="42"/>
      <c r="C240" s="248" t="s">
        <v>669</v>
      </c>
      <c r="D240" s="88"/>
      <c r="E240" s="54"/>
      <c r="F240" s="54"/>
      <c r="G240" s="110"/>
      <c r="H240" s="88">
        <v>577</v>
      </c>
      <c r="I240" s="54">
        <v>577</v>
      </c>
      <c r="J240" s="54"/>
      <c r="K240" s="110"/>
      <c r="L240" s="88">
        <v>577</v>
      </c>
      <c r="M240" s="54">
        <v>577</v>
      </c>
      <c r="N240" s="54"/>
      <c r="O240" s="110"/>
    </row>
    <row r="241" spans="1:18" s="10" customFormat="1" x14ac:dyDescent="0.25">
      <c r="A241" s="234"/>
      <c r="B241" s="42"/>
      <c r="C241" s="237" t="s">
        <v>46</v>
      </c>
      <c r="D241" s="89">
        <f>SUM(D234:D237)</f>
        <v>318433</v>
      </c>
      <c r="E241" s="40">
        <f>SUM(E234:E237)</f>
        <v>155431</v>
      </c>
      <c r="F241" s="40">
        <f>SUM(F234:F237)</f>
        <v>163002</v>
      </c>
      <c r="G241" s="106">
        <f>SUM(G234:G237)</f>
        <v>0</v>
      </c>
      <c r="H241" s="89">
        <f t="shared" ref="H241:O241" si="34">SUM(H234:H240)</f>
        <v>424985</v>
      </c>
      <c r="I241" s="40">
        <f t="shared" si="34"/>
        <v>261763</v>
      </c>
      <c r="J241" s="40">
        <f t="shared" si="34"/>
        <v>163222</v>
      </c>
      <c r="K241" s="106">
        <f t="shared" si="34"/>
        <v>0</v>
      </c>
      <c r="L241" s="89">
        <f t="shared" si="34"/>
        <v>422482</v>
      </c>
      <c r="M241" s="40">
        <f t="shared" si="34"/>
        <v>259509</v>
      </c>
      <c r="N241" s="40">
        <f t="shared" si="34"/>
        <v>162973</v>
      </c>
      <c r="O241" s="106">
        <f t="shared" si="34"/>
        <v>0</v>
      </c>
    </row>
    <row r="242" spans="1:18" s="10" customFormat="1" x14ac:dyDescent="0.25">
      <c r="A242" s="234"/>
      <c r="B242" s="42"/>
      <c r="C242" s="237"/>
      <c r="D242" s="80"/>
      <c r="E242" s="83"/>
      <c r="F242" s="83"/>
      <c r="G242" s="111"/>
      <c r="H242" s="80"/>
      <c r="I242" s="83"/>
      <c r="J242" s="83"/>
      <c r="K242" s="111"/>
      <c r="L242" s="80"/>
      <c r="M242" s="83"/>
      <c r="N242" s="83"/>
      <c r="O242" s="111"/>
    </row>
    <row r="243" spans="1:18" s="10" customFormat="1" x14ac:dyDescent="0.25">
      <c r="A243" s="234"/>
      <c r="B243" s="42"/>
      <c r="C243" s="66" t="s">
        <v>83</v>
      </c>
      <c r="D243" s="80"/>
      <c r="E243" s="83"/>
      <c r="F243" s="83"/>
      <c r="G243" s="111"/>
      <c r="H243" s="80"/>
      <c r="I243" s="83"/>
      <c r="J243" s="83"/>
      <c r="K243" s="111"/>
      <c r="L243" s="80"/>
      <c r="M243" s="83"/>
      <c r="N243" s="83"/>
      <c r="O243" s="111"/>
    </row>
    <row r="244" spans="1:18" s="10" customFormat="1" x14ac:dyDescent="0.25">
      <c r="A244" s="234"/>
      <c r="B244" s="42"/>
      <c r="C244" s="66" t="s">
        <v>168</v>
      </c>
      <c r="D244" s="35">
        <v>35000</v>
      </c>
      <c r="E244" s="30">
        <v>35000</v>
      </c>
      <c r="F244" s="30"/>
      <c r="G244" s="102"/>
      <c r="H244" s="35">
        <v>41000</v>
      </c>
      <c r="I244" s="30">
        <v>41000</v>
      </c>
      <c r="J244" s="30"/>
      <c r="K244" s="102"/>
      <c r="L244" s="35">
        <v>41000</v>
      </c>
      <c r="M244" s="30">
        <v>41000</v>
      </c>
      <c r="N244" s="30"/>
      <c r="O244" s="102"/>
    </row>
    <row r="245" spans="1:18" s="10" customFormat="1" x14ac:dyDescent="0.25">
      <c r="A245" s="234"/>
      <c r="B245" s="42"/>
      <c r="C245" s="66" t="s">
        <v>301</v>
      </c>
      <c r="D245" s="35">
        <v>1000</v>
      </c>
      <c r="E245" s="30">
        <v>1000</v>
      </c>
      <c r="F245" s="30"/>
      <c r="G245" s="102"/>
      <c r="H245" s="35">
        <v>1200</v>
      </c>
      <c r="I245" s="30">
        <v>1200</v>
      </c>
      <c r="J245" s="30"/>
      <c r="K245" s="102"/>
      <c r="L245" s="35">
        <v>1000</v>
      </c>
      <c r="M245" s="30">
        <v>1000</v>
      </c>
      <c r="N245" s="30"/>
      <c r="O245" s="102"/>
    </row>
    <row r="246" spans="1:18" s="10" customFormat="1" x14ac:dyDescent="0.25">
      <c r="A246" s="234"/>
      <c r="B246" s="42"/>
      <c r="C246" s="66" t="s">
        <v>302</v>
      </c>
      <c r="D246" s="80"/>
      <c r="E246" s="83"/>
      <c r="F246" s="83"/>
      <c r="G246" s="111"/>
      <c r="H246" s="80"/>
      <c r="I246" s="83"/>
      <c r="J246" s="83"/>
      <c r="K246" s="111"/>
      <c r="L246" s="80"/>
      <c r="M246" s="83"/>
      <c r="N246" s="83"/>
      <c r="O246" s="111"/>
    </row>
    <row r="247" spans="1:18" s="10" customFormat="1" x14ac:dyDescent="0.25">
      <c r="A247" s="234"/>
      <c r="B247" s="42"/>
      <c r="C247" s="66" t="s">
        <v>303</v>
      </c>
      <c r="D247" s="35">
        <v>20000</v>
      </c>
      <c r="E247" s="30">
        <v>20000</v>
      </c>
      <c r="F247" s="30"/>
      <c r="G247" s="102"/>
      <c r="H247" s="35">
        <v>17100</v>
      </c>
      <c r="I247" s="30">
        <v>17100</v>
      </c>
      <c r="J247" s="30"/>
      <c r="K247" s="102"/>
      <c r="L247" s="35">
        <v>17098</v>
      </c>
      <c r="M247" s="30">
        <v>17098</v>
      </c>
      <c r="N247" s="30"/>
      <c r="O247" s="102"/>
    </row>
    <row r="248" spans="1:18" s="10" customFormat="1" x14ac:dyDescent="0.25">
      <c r="A248" s="234"/>
      <c r="B248" s="42"/>
      <c r="C248" s="62" t="s">
        <v>304</v>
      </c>
      <c r="D248" s="35">
        <v>10368</v>
      </c>
      <c r="E248" s="30">
        <v>10368</v>
      </c>
      <c r="F248" s="30"/>
      <c r="G248" s="102"/>
      <c r="H248" s="35">
        <v>8368</v>
      </c>
      <c r="I248" s="30">
        <v>8368</v>
      </c>
      <c r="J248" s="30"/>
      <c r="K248" s="102"/>
      <c r="L248" s="35">
        <v>2368</v>
      </c>
      <c r="M248" s="30">
        <v>2368</v>
      </c>
      <c r="N248" s="30"/>
      <c r="O248" s="102"/>
    </row>
    <row r="249" spans="1:18" s="10" customFormat="1" x14ac:dyDescent="0.25">
      <c r="A249" s="234"/>
      <c r="B249" s="42"/>
      <c r="C249" s="66" t="s">
        <v>305</v>
      </c>
      <c r="D249" s="35">
        <v>4000</v>
      </c>
      <c r="E249" s="30"/>
      <c r="F249" s="30">
        <v>4000</v>
      </c>
      <c r="G249" s="102"/>
      <c r="H249" s="35">
        <v>4000</v>
      </c>
      <c r="I249" s="30"/>
      <c r="J249" s="30">
        <v>4000</v>
      </c>
      <c r="K249" s="102"/>
      <c r="L249" s="35">
        <v>3650</v>
      </c>
      <c r="M249" s="30"/>
      <c r="N249" s="30">
        <v>3650</v>
      </c>
      <c r="O249" s="102"/>
    </row>
    <row r="250" spans="1:18" s="10" customFormat="1" x14ac:dyDescent="0.25">
      <c r="A250" s="234"/>
      <c r="B250" s="42"/>
      <c r="C250" s="66" t="s">
        <v>306</v>
      </c>
      <c r="D250" s="35">
        <v>612</v>
      </c>
      <c r="E250" s="30">
        <v>612</v>
      </c>
      <c r="F250" s="30"/>
      <c r="G250" s="102"/>
      <c r="H250" s="35">
        <v>612</v>
      </c>
      <c r="I250" s="30">
        <v>612</v>
      </c>
      <c r="J250" s="30"/>
      <c r="K250" s="102"/>
      <c r="L250" s="35">
        <v>533</v>
      </c>
      <c r="M250" s="30">
        <v>533</v>
      </c>
      <c r="N250" s="30"/>
      <c r="O250" s="102"/>
    </row>
    <row r="251" spans="1:18" s="10" customFormat="1" x14ac:dyDescent="0.25">
      <c r="A251" s="234"/>
      <c r="B251" s="42"/>
      <c r="C251" s="66" t="s">
        <v>307</v>
      </c>
      <c r="D251" s="35">
        <v>14179</v>
      </c>
      <c r="E251" s="30">
        <v>14179</v>
      </c>
      <c r="F251" s="30"/>
      <c r="G251" s="102"/>
      <c r="H251" s="35">
        <v>14179</v>
      </c>
      <c r="I251" s="30">
        <v>14179</v>
      </c>
      <c r="J251" s="30"/>
      <c r="K251" s="102"/>
      <c r="L251" s="35">
        <v>0</v>
      </c>
      <c r="M251" s="30">
        <v>0</v>
      </c>
      <c r="N251" s="30"/>
      <c r="O251" s="102"/>
    </row>
    <row r="252" spans="1:18" s="10" customFormat="1" x14ac:dyDescent="0.25">
      <c r="A252" s="234"/>
      <c r="B252" s="42"/>
      <c r="C252" s="66" t="s">
        <v>308</v>
      </c>
      <c r="D252" s="35">
        <v>1900</v>
      </c>
      <c r="E252" s="30">
        <v>1900</v>
      </c>
      <c r="F252" s="30"/>
      <c r="G252" s="102"/>
      <c r="H252" s="35">
        <v>1900</v>
      </c>
      <c r="I252" s="30">
        <v>1900</v>
      </c>
      <c r="J252" s="30"/>
      <c r="K252" s="102"/>
      <c r="L252" s="35">
        <v>0</v>
      </c>
      <c r="M252" s="30">
        <v>0</v>
      </c>
      <c r="N252" s="30"/>
      <c r="O252" s="102"/>
    </row>
    <row r="253" spans="1:18" s="10" customFormat="1" x14ac:dyDescent="0.25">
      <c r="A253" s="234"/>
      <c r="B253" s="42"/>
      <c r="C253" s="62" t="s">
        <v>123</v>
      </c>
      <c r="D253" s="82">
        <v>3000</v>
      </c>
      <c r="E253" s="54"/>
      <c r="F253" s="54">
        <v>3000</v>
      </c>
      <c r="G253" s="109"/>
      <c r="H253" s="82">
        <v>3000</v>
      </c>
      <c r="I253" s="54"/>
      <c r="J253" s="54">
        <v>3000</v>
      </c>
      <c r="K253" s="109"/>
      <c r="L253" s="82">
        <v>2838</v>
      </c>
      <c r="M253" s="54"/>
      <c r="N253" s="54">
        <v>2838</v>
      </c>
      <c r="O253" s="109"/>
    </row>
    <row r="254" spans="1:18" s="22" customFormat="1" x14ac:dyDescent="0.25">
      <c r="A254" s="235"/>
      <c r="B254" s="42"/>
      <c r="C254" s="62" t="s">
        <v>124</v>
      </c>
      <c r="D254" s="82">
        <v>1000</v>
      </c>
      <c r="E254" s="54"/>
      <c r="F254" s="54">
        <v>1000</v>
      </c>
      <c r="G254" s="109"/>
      <c r="H254" s="82">
        <v>1000</v>
      </c>
      <c r="I254" s="54"/>
      <c r="J254" s="54">
        <v>1000</v>
      </c>
      <c r="K254" s="109"/>
      <c r="L254" s="82">
        <v>1100</v>
      </c>
      <c r="M254" s="54"/>
      <c r="N254" s="54">
        <v>1100</v>
      </c>
      <c r="O254" s="109"/>
      <c r="R254" s="10"/>
    </row>
    <row r="255" spans="1:18" s="10" customFormat="1" x14ac:dyDescent="0.25">
      <c r="A255" s="234"/>
      <c r="B255" s="42"/>
      <c r="C255" s="62" t="s">
        <v>125</v>
      </c>
      <c r="D255" s="82">
        <v>2000</v>
      </c>
      <c r="E255" s="54"/>
      <c r="F255" s="54">
        <v>2000</v>
      </c>
      <c r="G255" s="109"/>
      <c r="H255" s="82">
        <v>581</v>
      </c>
      <c r="I255" s="54"/>
      <c r="J255" s="54">
        <v>581</v>
      </c>
      <c r="K255" s="109"/>
      <c r="L255" s="82">
        <v>581</v>
      </c>
      <c r="M255" s="54"/>
      <c r="N255" s="54">
        <v>581</v>
      </c>
      <c r="O255" s="109"/>
    </row>
    <row r="256" spans="1:18" s="10" customFormat="1" x14ac:dyDescent="0.25">
      <c r="A256" s="234"/>
      <c r="B256" s="42"/>
      <c r="C256" s="62" t="s">
        <v>126</v>
      </c>
      <c r="D256" s="82">
        <v>1000</v>
      </c>
      <c r="E256" s="54"/>
      <c r="F256" s="54">
        <v>1000</v>
      </c>
      <c r="G256" s="109"/>
      <c r="H256" s="82">
        <v>1000</v>
      </c>
      <c r="I256" s="54"/>
      <c r="J256" s="54">
        <v>1000</v>
      </c>
      <c r="K256" s="109"/>
      <c r="L256" s="82">
        <v>1000</v>
      </c>
      <c r="M256" s="54"/>
      <c r="N256" s="54">
        <v>1000</v>
      </c>
      <c r="O256" s="109"/>
    </row>
    <row r="257" spans="1:15" s="10" customFormat="1" x14ac:dyDescent="0.25">
      <c r="A257" s="234"/>
      <c r="B257" s="42"/>
      <c r="C257" s="62" t="s">
        <v>127</v>
      </c>
      <c r="D257" s="82">
        <v>100</v>
      </c>
      <c r="E257" s="54"/>
      <c r="F257" s="54">
        <v>100</v>
      </c>
      <c r="G257" s="109"/>
      <c r="H257" s="82">
        <v>100</v>
      </c>
      <c r="I257" s="54"/>
      <c r="J257" s="54">
        <v>100</v>
      </c>
      <c r="K257" s="109"/>
      <c r="L257" s="82">
        <v>0</v>
      </c>
      <c r="M257" s="54"/>
      <c r="N257" s="54">
        <v>0</v>
      </c>
      <c r="O257" s="109"/>
    </row>
    <row r="258" spans="1:15" s="10" customFormat="1" x14ac:dyDescent="0.25">
      <c r="A258" s="234"/>
      <c r="B258" s="42"/>
      <c r="C258" s="248" t="s">
        <v>2</v>
      </c>
      <c r="D258" s="88">
        <v>500</v>
      </c>
      <c r="E258" s="54">
        <v>500</v>
      </c>
      <c r="F258" s="54"/>
      <c r="G258" s="110"/>
      <c r="H258" s="88">
        <v>500</v>
      </c>
      <c r="I258" s="54">
        <v>500</v>
      </c>
      <c r="J258" s="54"/>
      <c r="K258" s="110"/>
      <c r="L258" s="88">
        <v>500</v>
      </c>
      <c r="M258" s="54">
        <v>500</v>
      </c>
      <c r="N258" s="54"/>
      <c r="O258" s="110"/>
    </row>
    <row r="259" spans="1:15" s="10" customFormat="1" x14ac:dyDescent="0.25">
      <c r="A259" s="234"/>
      <c r="B259" s="42"/>
      <c r="C259" s="248" t="s">
        <v>309</v>
      </c>
      <c r="D259" s="88">
        <v>1000</v>
      </c>
      <c r="E259" s="54"/>
      <c r="F259" s="54">
        <v>1000</v>
      </c>
      <c r="G259" s="110"/>
      <c r="H259" s="88">
        <v>1000</v>
      </c>
      <c r="I259" s="54"/>
      <c r="J259" s="54">
        <v>1000</v>
      </c>
      <c r="K259" s="110"/>
      <c r="L259" s="88">
        <v>935</v>
      </c>
      <c r="M259" s="54"/>
      <c r="N259" s="54">
        <v>935</v>
      </c>
      <c r="O259" s="110"/>
    </row>
    <row r="260" spans="1:15" s="10" customFormat="1" ht="30" x14ac:dyDescent="0.25">
      <c r="A260" s="234"/>
      <c r="B260" s="42"/>
      <c r="C260" s="248" t="s">
        <v>364</v>
      </c>
      <c r="D260" s="88">
        <v>67000</v>
      </c>
      <c r="E260" s="54">
        <v>67000</v>
      </c>
      <c r="F260" s="54"/>
      <c r="G260" s="110"/>
      <c r="H260" s="88">
        <v>67000</v>
      </c>
      <c r="I260" s="54">
        <v>67000</v>
      </c>
      <c r="J260" s="54"/>
      <c r="K260" s="110"/>
      <c r="L260" s="88">
        <v>57710</v>
      </c>
      <c r="M260" s="54">
        <v>57710</v>
      </c>
      <c r="N260" s="54"/>
      <c r="O260" s="110"/>
    </row>
    <row r="261" spans="1:15" s="10" customFormat="1" x14ac:dyDescent="0.25">
      <c r="A261" s="234"/>
      <c r="B261" s="42"/>
      <c r="C261" s="248" t="s">
        <v>365</v>
      </c>
      <c r="D261" s="88">
        <v>2362</v>
      </c>
      <c r="E261" s="54"/>
      <c r="F261" s="54">
        <v>2362</v>
      </c>
      <c r="G261" s="110"/>
      <c r="H261" s="88">
        <v>2362</v>
      </c>
      <c r="I261" s="54"/>
      <c r="J261" s="54">
        <v>2362</v>
      </c>
      <c r="K261" s="110"/>
      <c r="L261" s="88">
        <v>2362</v>
      </c>
      <c r="M261" s="54"/>
      <c r="N261" s="54">
        <v>2362</v>
      </c>
      <c r="O261" s="110"/>
    </row>
    <row r="262" spans="1:15" s="10" customFormat="1" x14ac:dyDescent="0.25">
      <c r="A262" s="234"/>
      <c r="B262" s="42"/>
      <c r="C262" s="248" t="s">
        <v>366</v>
      </c>
      <c r="D262" s="88">
        <v>1600</v>
      </c>
      <c r="E262" s="54">
        <v>1600</v>
      </c>
      <c r="F262" s="54"/>
      <c r="G262" s="110"/>
      <c r="H262" s="88">
        <v>3000</v>
      </c>
      <c r="I262" s="54">
        <v>3000</v>
      </c>
      <c r="J262" s="54"/>
      <c r="K262" s="110"/>
      <c r="L262" s="88">
        <v>2700</v>
      </c>
      <c r="M262" s="54">
        <v>2700</v>
      </c>
      <c r="N262" s="54"/>
      <c r="O262" s="110"/>
    </row>
    <row r="263" spans="1:15" s="10" customFormat="1" x14ac:dyDescent="0.25">
      <c r="A263" s="234"/>
      <c r="B263" s="42"/>
      <c r="C263" s="248" t="s">
        <v>515</v>
      </c>
      <c r="D263" s="88"/>
      <c r="E263" s="54"/>
      <c r="F263" s="54"/>
      <c r="G263" s="110"/>
      <c r="H263" s="88">
        <v>2500</v>
      </c>
      <c r="I263" s="54">
        <v>2500</v>
      </c>
      <c r="J263" s="54"/>
      <c r="K263" s="110"/>
      <c r="L263" s="88">
        <v>2500</v>
      </c>
      <c r="M263" s="54">
        <v>2500</v>
      </c>
      <c r="N263" s="54"/>
      <c r="O263" s="110"/>
    </row>
    <row r="264" spans="1:15" s="10" customFormat="1" x14ac:dyDescent="0.25">
      <c r="A264" s="234"/>
      <c r="B264" s="42"/>
      <c r="C264" s="248" t="s">
        <v>516</v>
      </c>
      <c r="D264" s="88"/>
      <c r="E264" s="54"/>
      <c r="F264" s="54"/>
      <c r="G264" s="110"/>
      <c r="H264" s="88">
        <v>1200</v>
      </c>
      <c r="I264" s="54">
        <v>1200</v>
      </c>
      <c r="J264" s="54"/>
      <c r="K264" s="110"/>
      <c r="L264" s="88">
        <v>1200</v>
      </c>
      <c r="M264" s="54">
        <v>1200</v>
      </c>
      <c r="N264" s="54"/>
      <c r="O264" s="110"/>
    </row>
    <row r="265" spans="1:15" s="10" customFormat="1" x14ac:dyDescent="0.25">
      <c r="A265" s="234"/>
      <c r="B265" s="42"/>
      <c r="C265" s="248" t="s">
        <v>517</v>
      </c>
      <c r="D265" s="88"/>
      <c r="E265" s="54"/>
      <c r="F265" s="54"/>
      <c r="G265" s="110"/>
      <c r="H265" s="88">
        <v>5000</v>
      </c>
      <c r="I265" s="54">
        <v>5000</v>
      </c>
      <c r="J265" s="54"/>
      <c r="K265" s="110"/>
      <c r="L265" s="88">
        <v>5000</v>
      </c>
      <c r="M265" s="54">
        <v>5000</v>
      </c>
      <c r="N265" s="54"/>
      <c r="O265" s="110"/>
    </row>
    <row r="266" spans="1:15" s="10" customFormat="1" x14ac:dyDescent="0.25">
      <c r="A266" s="234"/>
      <c r="B266" s="42"/>
      <c r="C266" s="248" t="s">
        <v>557</v>
      </c>
      <c r="D266" s="88"/>
      <c r="E266" s="54"/>
      <c r="F266" s="54"/>
      <c r="G266" s="110"/>
      <c r="H266" s="88">
        <v>7001</v>
      </c>
      <c r="I266" s="54">
        <v>7001</v>
      </c>
      <c r="J266" s="54"/>
      <c r="K266" s="110"/>
      <c r="L266" s="88">
        <v>7001</v>
      </c>
      <c r="M266" s="54">
        <v>7001</v>
      </c>
      <c r="N266" s="54"/>
      <c r="O266" s="110"/>
    </row>
    <row r="267" spans="1:15" s="10" customFormat="1" x14ac:dyDescent="0.25">
      <c r="A267" s="234"/>
      <c r="B267" s="42"/>
      <c r="C267" s="248" t="s">
        <v>556</v>
      </c>
      <c r="D267" s="88"/>
      <c r="E267" s="54"/>
      <c r="F267" s="54"/>
      <c r="G267" s="110"/>
      <c r="H267" s="88">
        <v>5000</v>
      </c>
      <c r="I267" s="54">
        <v>5000</v>
      </c>
      <c r="J267" s="54"/>
      <c r="K267" s="110"/>
      <c r="L267" s="88">
        <v>5000</v>
      </c>
      <c r="M267" s="54">
        <v>5000</v>
      </c>
      <c r="N267" s="54"/>
      <c r="O267" s="110"/>
    </row>
    <row r="268" spans="1:15" s="10" customFormat="1" x14ac:dyDescent="0.25">
      <c r="A268" s="234"/>
      <c r="B268" s="42"/>
      <c r="C268" s="248" t="s">
        <v>603</v>
      </c>
      <c r="D268" s="88"/>
      <c r="E268" s="54"/>
      <c r="F268" s="54"/>
      <c r="G268" s="110"/>
      <c r="H268" s="88">
        <v>3000</v>
      </c>
      <c r="I268" s="54">
        <v>3000</v>
      </c>
      <c r="J268" s="54"/>
      <c r="K268" s="110"/>
      <c r="L268" s="88">
        <v>3000</v>
      </c>
      <c r="M268" s="54">
        <v>3000</v>
      </c>
      <c r="N268" s="54"/>
      <c r="O268" s="110"/>
    </row>
    <row r="269" spans="1:15" s="10" customFormat="1" x14ac:dyDescent="0.25">
      <c r="A269" s="234"/>
      <c r="B269" s="42"/>
      <c r="C269" s="248" t="s">
        <v>651</v>
      </c>
      <c r="D269" s="88"/>
      <c r="E269" s="54"/>
      <c r="F269" s="54"/>
      <c r="G269" s="110"/>
      <c r="H269" s="88">
        <v>1937</v>
      </c>
      <c r="I269" s="54">
        <v>1937</v>
      </c>
      <c r="J269" s="54"/>
      <c r="K269" s="110"/>
      <c r="L269" s="88">
        <v>0</v>
      </c>
      <c r="M269" s="54">
        <v>0</v>
      </c>
      <c r="N269" s="54"/>
      <c r="O269" s="110"/>
    </row>
    <row r="270" spans="1:15" s="10" customFormat="1" x14ac:dyDescent="0.25">
      <c r="A270" s="234"/>
      <c r="B270" s="42"/>
      <c r="C270" s="248" t="s">
        <v>652</v>
      </c>
      <c r="D270" s="88"/>
      <c r="E270" s="54"/>
      <c r="F270" s="54"/>
      <c r="G270" s="110"/>
      <c r="H270" s="88">
        <v>30</v>
      </c>
      <c r="I270" s="54">
        <v>30</v>
      </c>
      <c r="J270" s="54"/>
      <c r="K270" s="110"/>
      <c r="L270" s="88">
        <v>30</v>
      </c>
      <c r="M270" s="54">
        <v>30</v>
      </c>
      <c r="N270" s="54"/>
      <c r="O270" s="110"/>
    </row>
    <row r="271" spans="1:15" s="10" customFormat="1" ht="30" x14ac:dyDescent="0.25">
      <c r="A271" s="234"/>
      <c r="B271" s="42"/>
      <c r="C271" s="248" t="s">
        <v>653</v>
      </c>
      <c r="D271" s="88"/>
      <c r="E271" s="54"/>
      <c r="F271" s="54"/>
      <c r="G271" s="110"/>
      <c r="H271" s="88">
        <v>5000</v>
      </c>
      <c r="I271" s="54">
        <v>5000</v>
      </c>
      <c r="J271" s="54"/>
      <c r="K271" s="110"/>
      <c r="L271" s="88">
        <v>5000</v>
      </c>
      <c r="M271" s="54">
        <v>5000</v>
      </c>
      <c r="N271" s="54"/>
      <c r="O271" s="110"/>
    </row>
    <row r="272" spans="1:15" s="10" customFormat="1" x14ac:dyDescent="0.25">
      <c r="A272" s="234"/>
      <c r="B272" s="42"/>
      <c r="C272" s="248" t="s">
        <v>670</v>
      </c>
      <c r="D272" s="88"/>
      <c r="E272" s="54"/>
      <c r="F272" s="54"/>
      <c r="G272" s="110"/>
      <c r="H272" s="88">
        <v>243</v>
      </c>
      <c r="I272" s="54">
        <v>243</v>
      </c>
      <c r="J272" s="54"/>
      <c r="K272" s="110"/>
      <c r="L272" s="88">
        <v>242</v>
      </c>
      <c r="M272" s="54">
        <v>242</v>
      </c>
      <c r="N272" s="54"/>
      <c r="O272" s="110"/>
    </row>
    <row r="273" spans="1:15" s="10" customFormat="1" x14ac:dyDescent="0.25">
      <c r="A273" s="234"/>
      <c r="B273" s="42"/>
      <c r="C273" s="237" t="s">
        <v>46</v>
      </c>
      <c r="D273" s="89">
        <f>SUM(D244:D262)</f>
        <v>166621</v>
      </c>
      <c r="E273" s="40">
        <f>SUM(E244:E262)</f>
        <v>152159</v>
      </c>
      <c r="F273" s="40">
        <f>SUM(F244:F262)</f>
        <v>14462</v>
      </c>
      <c r="G273" s="106">
        <f>SUM(G244:G262)</f>
        <v>0</v>
      </c>
      <c r="H273" s="89">
        <f t="shared" ref="H273:O273" si="35">SUM(H244:H272)</f>
        <v>198813</v>
      </c>
      <c r="I273" s="40">
        <f t="shared" si="35"/>
        <v>185770</v>
      </c>
      <c r="J273" s="40">
        <f t="shared" si="35"/>
        <v>13043</v>
      </c>
      <c r="K273" s="106">
        <f t="shared" si="35"/>
        <v>0</v>
      </c>
      <c r="L273" s="89">
        <f t="shared" si="35"/>
        <v>164348</v>
      </c>
      <c r="M273" s="40">
        <f t="shared" si="35"/>
        <v>151882</v>
      </c>
      <c r="N273" s="40">
        <f t="shared" si="35"/>
        <v>12466</v>
      </c>
      <c r="O273" s="106">
        <f t="shared" si="35"/>
        <v>0</v>
      </c>
    </row>
    <row r="274" spans="1:15" s="10" customFormat="1" x14ac:dyDescent="0.25">
      <c r="A274" s="234"/>
      <c r="B274" s="42"/>
      <c r="C274" s="84"/>
      <c r="D274" s="80"/>
      <c r="E274" s="83"/>
      <c r="F274" s="83"/>
      <c r="G274" s="111"/>
      <c r="H274" s="80"/>
      <c r="I274" s="83"/>
      <c r="J274" s="83"/>
      <c r="K274" s="111"/>
      <c r="L274" s="80"/>
      <c r="M274" s="83"/>
      <c r="N274" s="83"/>
      <c r="O274" s="111"/>
    </row>
    <row r="275" spans="1:15" s="10" customFormat="1" x14ac:dyDescent="0.25">
      <c r="A275" s="24"/>
      <c r="B275" s="52"/>
      <c r="C275" s="66" t="s">
        <v>106</v>
      </c>
      <c r="D275" s="80"/>
      <c r="E275" s="83"/>
      <c r="F275" s="83"/>
      <c r="G275" s="111"/>
      <c r="H275" s="80"/>
      <c r="I275" s="83"/>
      <c r="J275" s="83"/>
      <c r="K275" s="111"/>
      <c r="L275" s="80"/>
      <c r="M275" s="83"/>
      <c r="N275" s="83"/>
      <c r="O275" s="111"/>
    </row>
    <row r="276" spans="1:15" s="10" customFormat="1" ht="30" x14ac:dyDescent="0.25">
      <c r="A276" s="24"/>
      <c r="B276" s="52"/>
      <c r="C276" s="62" t="s">
        <v>141</v>
      </c>
      <c r="D276" s="82">
        <v>1000</v>
      </c>
      <c r="E276" s="54">
        <v>1000</v>
      </c>
      <c r="F276" s="54"/>
      <c r="G276" s="109"/>
      <c r="H276" s="82">
        <v>0</v>
      </c>
      <c r="I276" s="54">
        <v>0</v>
      </c>
      <c r="J276" s="54"/>
      <c r="K276" s="109"/>
      <c r="L276" s="82">
        <v>0</v>
      </c>
      <c r="M276" s="54">
        <v>0</v>
      </c>
      <c r="N276" s="54"/>
      <c r="O276" s="109"/>
    </row>
    <row r="277" spans="1:15" s="10" customFormat="1" ht="30" x14ac:dyDescent="0.25">
      <c r="A277" s="24"/>
      <c r="B277" s="52"/>
      <c r="C277" s="62" t="s">
        <v>157</v>
      </c>
      <c r="D277" s="82">
        <v>21453</v>
      </c>
      <c r="E277" s="54">
        <v>21453</v>
      </c>
      <c r="F277" s="54"/>
      <c r="G277" s="109"/>
      <c r="H277" s="82">
        <v>0</v>
      </c>
      <c r="I277" s="54">
        <v>0</v>
      </c>
      <c r="J277" s="54"/>
      <c r="K277" s="109"/>
      <c r="L277" s="82">
        <v>0</v>
      </c>
      <c r="M277" s="54">
        <v>0</v>
      </c>
      <c r="N277" s="54"/>
      <c r="O277" s="109"/>
    </row>
    <row r="278" spans="1:15" s="10" customFormat="1" x14ac:dyDescent="0.25">
      <c r="A278" s="24"/>
      <c r="B278" s="52"/>
      <c r="C278" s="62" t="s">
        <v>310</v>
      </c>
      <c r="D278" s="88">
        <v>1715</v>
      </c>
      <c r="E278" s="54">
        <v>1715</v>
      </c>
      <c r="F278" s="54"/>
      <c r="G278" s="110"/>
      <c r="H278" s="88">
        <v>1715</v>
      </c>
      <c r="I278" s="54">
        <v>1715</v>
      </c>
      <c r="J278" s="54"/>
      <c r="K278" s="110"/>
      <c r="L278" s="88">
        <v>1178</v>
      </c>
      <c r="M278" s="54">
        <v>1178</v>
      </c>
      <c r="N278" s="54"/>
      <c r="O278" s="110"/>
    </row>
    <row r="279" spans="1:15" s="10" customFormat="1" ht="45" x14ac:dyDescent="0.25">
      <c r="A279" s="24"/>
      <c r="B279" s="52"/>
      <c r="C279" s="62" t="s">
        <v>604</v>
      </c>
      <c r="D279" s="88"/>
      <c r="E279" s="54"/>
      <c r="F279" s="54"/>
      <c r="G279" s="110"/>
      <c r="H279" s="88">
        <v>635</v>
      </c>
      <c r="I279" s="54">
        <v>635</v>
      </c>
      <c r="J279" s="54"/>
      <c r="K279" s="110"/>
      <c r="L279" s="88">
        <v>0</v>
      </c>
      <c r="M279" s="54">
        <v>0</v>
      </c>
      <c r="N279" s="54"/>
      <c r="O279" s="110"/>
    </row>
    <row r="280" spans="1:15" s="10" customFormat="1" ht="45" x14ac:dyDescent="0.25">
      <c r="A280" s="24"/>
      <c r="B280" s="52"/>
      <c r="C280" s="62" t="s">
        <v>605</v>
      </c>
      <c r="D280" s="88"/>
      <c r="E280" s="54"/>
      <c r="F280" s="54"/>
      <c r="G280" s="110"/>
      <c r="H280" s="88">
        <v>1524</v>
      </c>
      <c r="I280" s="54">
        <v>1524</v>
      </c>
      <c r="J280" s="54"/>
      <c r="K280" s="110"/>
      <c r="L280" s="88">
        <v>0</v>
      </c>
      <c r="M280" s="54">
        <v>0</v>
      </c>
      <c r="N280" s="54"/>
      <c r="O280" s="110"/>
    </row>
    <row r="281" spans="1:15" s="10" customFormat="1" ht="45" x14ac:dyDescent="0.25">
      <c r="A281" s="24"/>
      <c r="B281" s="52"/>
      <c r="C281" s="62" t="s">
        <v>606</v>
      </c>
      <c r="D281" s="88"/>
      <c r="E281" s="54"/>
      <c r="F281" s="54"/>
      <c r="G281" s="110"/>
      <c r="H281" s="88">
        <v>3810</v>
      </c>
      <c r="I281" s="54">
        <v>3810</v>
      </c>
      <c r="J281" s="54"/>
      <c r="K281" s="110"/>
      <c r="L281" s="88">
        <v>0</v>
      </c>
      <c r="M281" s="54">
        <v>0</v>
      </c>
      <c r="N281" s="54"/>
      <c r="O281" s="110"/>
    </row>
    <row r="282" spans="1:15" s="10" customFormat="1" x14ac:dyDescent="0.25">
      <c r="A282" s="24"/>
      <c r="B282" s="42"/>
      <c r="C282" s="237" t="s">
        <v>46</v>
      </c>
      <c r="D282" s="91">
        <f t="shared" ref="D282:G282" si="36">SUM(D276:D278)</f>
        <v>24168</v>
      </c>
      <c r="E282" s="44">
        <f t="shared" si="36"/>
        <v>24168</v>
      </c>
      <c r="F282" s="44">
        <f t="shared" si="36"/>
        <v>0</v>
      </c>
      <c r="G282" s="116">
        <f t="shared" si="36"/>
        <v>0</v>
      </c>
      <c r="H282" s="91">
        <f t="shared" ref="H282:K282" si="37">SUM(H276:H281)</f>
        <v>7684</v>
      </c>
      <c r="I282" s="44">
        <f t="shared" si="37"/>
        <v>7684</v>
      </c>
      <c r="J282" s="44">
        <f t="shared" si="37"/>
        <v>0</v>
      </c>
      <c r="K282" s="116">
        <f t="shared" si="37"/>
        <v>0</v>
      </c>
      <c r="L282" s="91">
        <f t="shared" ref="L282:O282" si="38">SUM(L276:L281)</f>
        <v>1178</v>
      </c>
      <c r="M282" s="44">
        <f t="shared" si="38"/>
        <v>1178</v>
      </c>
      <c r="N282" s="44">
        <f t="shared" si="38"/>
        <v>0</v>
      </c>
      <c r="O282" s="116">
        <f t="shared" si="38"/>
        <v>0</v>
      </c>
    </row>
    <row r="283" spans="1:15" s="10" customFormat="1" x14ac:dyDescent="0.25">
      <c r="A283" s="24"/>
      <c r="B283" s="42"/>
      <c r="C283" s="84"/>
      <c r="D283" s="80"/>
      <c r="E283" s="83"/>
      <c r="F283" s="83"/>
      <c r="G283" s="111"/>
      <c r="H283" s="80"/>
      <c r="I283" s="83"/>
      <c r="J283" s="83"/>
      <c r="K283" s="111"/>
      <c r="L283" s="80"/>
      <c r="M283" s="83"/>
      <c r="N283" s="83"/>
      <c r="O283" s="111"/>
    </row>
    <row r="284" spans="1:15" s="10" customFormat="1" x14ac:dyDescent="0.25">
      <c r="A284" s="24"/>
      <c r="B284" s="52"/>
      <c r="C284" s="66" t="s">
        <v>90</v>
      </c>
      <c r="D284" s="35">
        <v>5000</v>
      </c>
      <c r="E284" s="30">
        <v>5000</v>
      </c>
      <c r="F284" s="30"/>
      <c r="G284" s="102"/>
      <c r="H284" s="35">
        <v>0</v>
      </c>
      <c r="I284" s="30">
        <v>0</v>
      </c>
      <c r="J284" s="30"/>
      <c r="K284" s="102"/>
      <c r="L284" s="35">
        <v>0</v>
      </c>
      <c r="M284" s="30">
        <v>0</v>
      </c>
      <c r="N284" s="30"/>
      <c r="O284" s="102"/>
    </row>
    <row r="285" spans="1:15" s="10" customFormat="1" x14ac:dyDescent="0.25">
      <c r="A285" s="24"/>
      <c r="B285" s="52"/>
      <c r="C285" s="66"/>
      <c r="D285" s="35"/>
      <c r="E285" s="30"/>
      <c r="F285" s="30"/>
      <c r="G285" s="102"/>
      <c r="H285" s="35"/>
      <c r="I285" s="30"/>
      <c r="J285" s="30"/>
      <c r="K285" s="102"/>
      <c r="L285" s="35"/>
      <c r="M285" s="30"/>
      <c r="N285" s="30"/>
      <c r="O285" s="102"/>
    </row>
    <row r="286" spans="1:15" s="10" customFormat="1" ht="30" x14ac:dyDescent="0.25">
      <c r="A286" s="24"/>
      <c r="B286" s="52"/>
      <c r="C286" s="62" t="s">
        <v>149</v>
      </c>
      <c r="D286" s="35"/>
      <c r="E286" s="30"/>
      <c r="F286" s="30"/>
      <c r="G286" s="102"/>
      <c r="H286" s="35"/>
      <c r="I286" s="30"/>
      <c r="J286" s="30"/>
      <c r="K286" s="102"/>
      <c r="L286" s="35"/>
      <c r="M286" s="30"/>
      <c r="N286" s="30"/>
      <c r="O286" s="102"/>
    </row>
    <row r="287" spans="1:15" s="10" customFormat="1" x14ac:dyDescent="0.25">
      <c r="A287" s="24"/>
      <c r="B287" s="52"/>
      <c r="C287" s="248" t="s">
        <v>311</v>
      </c>
      <c r="D287" s="88">
        <v>1400</v>
      </c>
      <c r="E287" s="54">
        <v>1400</v>
      </c>
      <c r="F287" s="54"/>
      <c r="G287" s="110"/>
      <c r="H287" s="88">
        <v>1400</v>
      </c>
      <c r="I287" s="54">
        <v>1400</v>
      </c>
      <c r="J287" s="54"/>
      <c r="K287" s="110"/>
      <c r="L287" s="88">
        <v>1400</v>
      </c>
      <c r="M287" s="54">
        <v>1400</v>
      </c>
      <c r="N287" s="54"/>
      <c r="O287" s="110"/>
    </row>
    <row r="288" spans="1:15" s="10" customFormat="1" ht="30" x14ac:dyDescent="0.25">
      <c r="A288" s="24"/>
      <c r="B288" s="52"/>
      <c r="C288" s="248" t="s">
        <v>671</v>
      </c>
      <c r="D288" s="88"/>
      <c r="E288" s="54"/>
      <c r="F288" s="54"/>
      <c r="G288" s="110"/>
      <c r="H288" s="88">
        <v>8000</v>
      </c>
      <c r="I288" s="54">
        <v>8000</v>
      </c>
      <c r="J288" s="54"/>
      <c r="K288" s="110"/>
      <c r="L288" s="88">
        <v>8000</v>
      </c>
      <c r="M288" s="54">
        <v>8000</v>
      </c>
      <c r="N288" s="54"/>
      <c r="O288" s="110"/>
    </row>
    <row r="289" spans="1:15" s="10" customFormat="1" x14ac:dyDescent="0.25">
      <c r="A289" s="24"/>
      <c r="B289" s="42"/>
      <c r="C289" s="237" t="s">
        <v>46</v>
      </c>
      <c r="D289" s="91">
        <f t="shared" ref="D289:G289" si="39">SUM(D287:D287)</f>
        <v>1400</v>
      </c>
      <c r="E289" s="44">
        <f t="shared" si="39"/>
        <v>1400</v>
      </c>
      <c r="F289" s="44">
        <f t="shared" si="39"/>
        <v>0</v>
      </c>
      <c r="G289" s="116">
        <f t="shared" si="39"/>
        <v>0</v>
      </c>
      <c r="H289" s="91">
        <f>SUM(H287:H288)</f>
        <v>9400</v>
      </c>
      <c r="I289" s="44">
        <f t="shared" ref="I289:K289" si="40">SUM(I287:I288)</f>
        <v>9400</v>
      </c>
      <c r="J289" s="44">
        <f t="shared" si="40"/>
        <v>0</v>
      </c>
      <c r="K289" s="116">
        <f t="shared" si="40"/>
        <v>0</v>
      </c>
      <c r="L289" s="91">
        <f>SUM(L287:L288)</f>
        <v>9400</v>
      </c>
      <c r="M289" s="44">
        <f t="shared" ref="M289:O289" si="41">SUM(M287:M288)</f>
        <v>9400</v>
      </c>
      <c r="N289" s="44">
        <f t="shared" si="41"/>
        <v>0</v>
      </c>
      <c r="O289" s="116">
        <f t="shared" si="41"/>
        <v>0</v>
      </c>
    </row>
    <row r="290" spans="1:15" s="10" customFormat="1" x14ac:dyDescent="0.25">
      <c r="A290" s="24"/>
      <c r="B290" s="42"/>
      <c r="C290" s="66"/>
      <c r="D290" s="80"/>
      <c r="E290" s="83"/>
      <c r="F290" s="83"/>
      <c r="G290" s="111"/>
      <c r="H290" s="80"/>
      <c r="I290" s="83"/>
      <c r="J290" s="83"/>
      <c r="K290" s="111"/>
      <c r="L290" s="80"/>
      <c r="M290" s="83"/>
      <c r="N290" s="83"/>
      <c r="O290" s="111"/>
    </row>
    <row r="291" spans="1:15" s="10" customFormat="1" x14ac:dyDescent="0.25">
      <c r="A291" s="24"/>
      <c r="B291" s="42"/>
      <c r="C291" s="84" t="s">
        <v>85</v>
      </c>
      <c r="D291" s="91">
        <f t="shared" ref="D291:K291" si="42">D241+D273+D282+D284+D289</f>
        <v>515622</v>
      </c>
      <c r="E291" s="44">
        <f t="shared" si="42"/>
        <v>338158</v>
      </c>
      <c r="F291" s="44">
        <f t="shared" si="42"/>
        <v>177464</v>
      </c>
      <c r="G291" s="116">
        <f t="shared" si="42"/>
        <v>0</v>
      </c>
      <c r="H291" s="91">
        <f t="shared" si="42"/>
        <v>640882</v>
      </c>
      <c r="I291" s="44">
        <f t="shared" si="42"/>
        <v>464617</v>
      </c>
      <c r="J291" s="44">
        <f t="shared" si="42"/>
        <v>176265</v>
      </c>
      <c r="K291" s="116">
        <f t="shared" si="42"/>
        <v>0</v>
      </c>
      <c r="L291" s="91">
        <f t="shared" ref="L291:O291" si="43">L241+L273+L282+L284+L289</f>
        <v>597408</v>
      </c>
      <c r="M291" s="44">
        <f t="shared" si="43"/>
        <v>421969</v>
      </c>
      <c r="N291" s="44">
        <f t="shared" si="43"/>
        <v>175439</v>
      </c>
      <c r="O291" s="116">
        <f t="shared" si="43"/>
        <v>0</v>
      </c>
    </row>
    <row r="292" spans="1:15" s="10" customFormat="1" x14ac:dyDescent="0.25">
      <c r="A292" s="234"/>
      <c r="B292" s="42"/>
      <c r="C292" s="84"/>
      <c r="D292" s="80"/>
      <c r="E292" s="83"/>
      <c r="F292" s="83"/>
      <c r="G292" s="111"/>
      <c r="H292" s="80"/>
      <c r="I292" s="83"/>
      <c r="J292" s="83"/>
      <c r="K292" s="111"/>
      <c r="L292" s="80"/>
      <c r="M292" s="83"/>
      <c r="N292" s="83"/>
      <c r="O292" s="111"/>
    </row>
    <row r="293" spans="1:15" s="10" customFormat="1" x14ac:dyDescent="0.25">
      <c r="A293" s="234"/>
      <c r="B293" s="42" t="s">
        <v>41</v>
      </c>
      <c r="C293" s="66" t="s">
        <v>79</v>
      </c>
      <c r="D293" s="80"/>
      <c r="E293" s="83"/>
      <c r="F293" s="83"/>
      <c r="G293" s="111"/>
      <c r="H293" s="80"/>
      <c r="I293" s="83"/>
      <c r="J293" s="83"/>
      <c r="K293" s="111"/>
      <c r="L293" s="80"/>
      <c r="M293" s="83"/>
      <c r="N293" s="83"/>
      <c r="O293" s="111"/>
    </row>
    <row r="294" spans="1:15" s="10" customFormat="1" x14ac:dyDescent="0.25">
      <c r="A294" s="234"/>
      <c r="B294" s="42"/>
      <c r="C294" s="66" t="s">
        <v>142</v>
      </c>
      <c r="D294" s="35">
        <v>7100</v>
      </c>
      <c r="E294" s="30">
        <v>7100</v>
      </c>
      <c r="F294" s="30"/>
      <c r="G294" s="102"/>
      <c r="H294" s="35">
        <v>8797</v>
      </c>
      <c r="I294" s="30">
        <v>8797</v>
      </c>
      <c r="J294" s="30"/>
      <c r="K294" s="102"/>
      <c r="L294" s="35">
        <v>7367</v>
      </c>
      <c r="M294" s="30">
        <v>7367</v>
      </c>
      <c r="N294" s="30"/>
      <c r="O294" s="102"/>
    </row>
    <row r="295" spans="1:15" s="10" customFormat="1" x14ac:dyDescent="0.25">
      <c r="A295" s="234"/>
      <c r="B295" s="42"/>
      <c r="C295" s="66" t="s">
        <v>367</v>
      </c>
      <c r="D295" s="87">
        <v>2500</v>
      </c>
      <c r="E295" s="30">
        <v>2500</v>
      </c>
      <c r="F295" s="30"/>
      <c r="G295" s="102"/>
      <c r="H295" s="87">
        <v>0</v>
      </c>
      <c r="I295" s="30">
        <v>0</v>
      </c>
      <c r="J295" s="30"/>
      <c r="K295" s="102"/>
      <c r="L295" s="87">
        <v>0</v>
      </c>
      <c r="M295" s="30">
        <v>0</v>
      </c>
      <c r="N295" s="30"/>
      <c r="O295" s="102"/>
    </row>
    <row r="296" spans="1:15" s="10" customFormat="1" x14ac:dyDescent="0.25">
      <c r="A296" s="234"/>
      <c r="B296" s="42"/>
      <c r="C296" s="62" t="s">
        <v>555</v>
      </c>
      <c r="D296" s="87">
        <v>3000</v>
      </c>
      <c r="E296" s="30">
        <v>3000</v>
      </c>
      <c r="F296" s="30"/>
      <c r="G296" s="102"/>
      <c r="H296" s="87">
        <v>7300</v>
      </c>
      <c r="I296" s="30">
        <v>7300</v>
      </c>
      <c r="J296" s="30"/>
      <c r="K296" s="102"/>
      <c r="L296" s="87">
        <v>7282</v>
      </c>
      <c r="M296" s="30">
        <v>7282</v>
      </c>
      <c r="N296" s="30"/>
      <c r="O296" s="102"/>
    </row>
    <row r="297" spans="1:15" s="10" customFormat="1" x14ac:dyDescent="0.25">
      <c r="A297" s="234"/>
      <c r="B297" s="42"/>
      <c r="C297" s="62" t="s">
        <v>312</v>
      </c>
      <c r="D297" s="87">
        <v>5000</v>
      </c>
      <c r="E297" s="30">
        <v>5000</v>
      </c>
      <c r="F297" s="30"/>
      <c r="G297" s="102"/>
      <c r="H297" s="87">
        <v>5000</v>
      </c>
      <c r="I297" s="30">
        <v>5000</v>
      </c>
      <c r="J297" s="30"/>
      <c r="K297" s="102"/>
      <c r="L297" s="87">
        <v>3273</v>
      </c>
      <c r="M297" s="30">
        <v>3273</v>
      </c>
      <c r="N297" s="30"/>
      <c r="O297" s="102"/>
    </row>
    <row r="298" spans="1:15" s="10" customFormat="1" x14ac:dyDescent="0.25">
      <c r="A298" s="234"/>
      <c r="B298" s="42"/>
      <c r="C298" s="62" t="s">
        <v>313</v>
      </c>
      <c r="D298" s="87">
        <v>1500</v>
      </c>
      <c r="E298" s="30">
        <v>1500</v>
      </c>
      <c r="F298" s="30"/>
      <c r="G298" s="102"/>
      <c r="H298" s="87">
        <v>1500</v>
      </c>
      <c r="I298" s="30">
        <v>1500</v>
      </c>
      <c r="J298" s="30"/>
      <c r="K298" s="102"/>
      <c r="L298" s="87">
        <v>857</v>
      </c>
      <c r="M298" s="30">
        <v>857</v>
      </c>
      <c r="N298" s="30"/>
      <c r="O298" s="102"/>
    </row>
    <row r="299" spans="1:15" s="10" customFormat="1" x14ac:dyDescent="0.25">
      <c r="A299" s="234"/>
      <c r="B299" s="42"/>
      <c r="C299" s="62" t="s">
        <v>314</v>
      </c>
      <c r="D299" s="87">
        <v>2000</v>
      </c>
      <c r="E299" s="30">
        <v>2000</v>
      </c>
      <c r="F299" s="30"/>
      <c r="G299" s="102"/>
      <c r="H299" s="87">
        <v>0</v>
      </c>
      <c r="I299" s="30">
        <v>0</v>
      </c>
      <c r="J299" s="30"/>
      <c r="K299" s="102"/>
      <c r="L299" s="87">
        <v>0</v>
      </c>
      <c r="M299" s="30">
        <v>0</v>
      </c>
      <c r="N299" s="30"/>
      <c r="O299" s="102"/>
    </row>
    <row r="300" spans="1:15" s="10" customFormat="1" x14ac:dyDescent="0.25">
      <c r="A300" s="234"/>
      <c r="B300" s="42"/>
      <c r="C300" s="62" t="s">
        <v>315</v>
      </c>
      <c r="D300" s="87">
        <v>2722</v>
      </c>
      <c r="E300" s="30">
        <v>2722</v>
      </c>
      <c r="F300" s="30"/>
      <c r="G300" s="102"/>
      <c r="H300" s="87">
        <v>2722</v>
      </c>
      <c r="I300" s="30">
        <v>2722</v>
      </c>
      <c r="J300" s="30"/>
      <c r="K300" s="102"/>
      <c r="L300" s="87">
        <v>2722</v>
      </c>
      <c r="M300" s="30">
        <v>2722</v>
      </c>
      <c r="N300" s="30"/>
      <c r="O300" s="102"/>
    </row>
    <row r="301" spans="1:15" s="10" customFormat="1" x14ac:dyDescent="0.25">
      <c r="A301" s="234"/>
      <c r="B301" s="42"/>
      <c r="C301" s="62" t="s">
        <v>316</v>
      </c>
      <c r="D301" s="87">
        <v>6000</v>
      </c>
      <c r="E301" s="30">
        <v>6000</v>
      </c>
      <c r="F301" s="30"/>
      <c r="G301" s="102"/>
      <c r="H301" s="87">
        <v>8854</v>
      </c>
      <c r="I301" s="30">
        <v>8854</v>
      </c>
      <c r="J301" s="30"/>
      <c r="K301" s="102"/>
      <c r="L301" s="87">
        <v>1466</v>
      </c>
      <c r="M301" s="30">
        <v>1466</v>
      </c>
      <c r="N301" s="30"/>
      <c r="O301" s="102"/>
    </row>
    <row r="302" spans="1:15" s="10" customFormat="1" x14ac:dyDescent="0.25">
      <c r="A302" s="234"/>
      <c r="B302" s="42"/>
      <c r="C302" s="62" t="s">
        <v>317</v>
      </c>
      <c r="D302" s="88">
        <v>1500</v>
      </c>
      <c r="E302" s="54">
        <v>1500</v>
      </c>
      <c r="F302" s="54"/>
      <c r="G302" s="110"/>
      <c r="H302" s="88">
        <v>1500</v>
      </c>
      <c r="I302" s="54">
        <v>1500</v>
      </c>
      <c r="J302" s="54"/>
      <c r="K302" s="110"/>
      <c r="L302" s="88">
        <v>350</v>
      </c>
      <c r="M302" s="54">
        <v>350</v>
      </c>
      <c r="N302" s="54"/>
      <c r="O302" s="110"/>
    </row>
    <row r="303" spans="1:15" s="10" customFormat="1" x14ac:dyDescent="0.25">
      <c r="A303" s="234"/>
      <c r="B303" s="42"/>
      <c r="C303" s="62" t="s">
        <v>318</v>
      </c>
      <c r="D303" s="88">
        <v>2464</v>
      </c>
      <c r="E303" s="54">
        <v>2464</v>
      </c>
      <c r="F303" s="54"/>
      <c r="G303" s="110"/>
      <c r="H303" s="88">
        <v>2464</v>
      </c>
      <c r="I303" s="54">
        <v>2464</v>
      </c>
      <c r="J303" s="54"/>
      <c r="K303" s="110"/>
      <c r="L303" s="88">
        <v>1464</v>
      </c>
      <c r="M303" s="54">
        <v>1464</v>
      </c>
      <c r="N303" s="54"/>
      <c r="O303" s="110"/>
    </row>
    <row r="304" spans="1:15" s="10" customFormat="1" x14ac:dyDescent="0.25">
      <c r="A304" s="234"/>
      <c r="B304" s="42"/>
      <c r="C304" s="62" t="s">
        <v>319</v>
      </c>
      <c r="D304" s="88">
        <v>1000</v>
      </c>
      <c r="E304" s="54">
        <v>1000</v>
      </c>
      <c r="F304" s="54"/>
      <c r="G304" s="110"/>
      <c r="H304" s="88">
        <v>1000</v>
      </c>
      <c r="I304" s="54">
        <v>1000</v>
      </c>
      <c r="J304" s="54"/>
      <c r="K304" s="110"/>
      <c r="L304" s="88">
        <v>0</v>
      </c>
      <c r="M304" s="54">
        <v>0</v>
      </c>
      <c r="N304" s="54"/>
      <c r="O304" s="110"/>
    </row>
    <row r="305" spans="1:15" s="10" customFormat="1" ht="30" x14ac:dyDescent="0.25">
      <c r="A305" s="234"/>
      <c r="B305" s="42"/>
      <c r="C305" s="62" t="s">
        <v>320</v>
      </c>
      <c r="D305" s="88">
        <v>3000</v>
      </c>
      <c r="E305" s="54">
        <v>3000</v>
      </c>
      <c r="F305" s="54"/>
      <c r="G305" s="110"/>
      <c r="H305" s="88">
        <v>4763</v>
      </c>
      <c r="I305" s="54">
        <v>4763</v>
      </c>
      <c r="J305" s="54"/>
      <c r="K305" s="110"/>
      <c r="L305" s="88">
        <v>0</v>
      </c>
      <c r="M305" s="54">
        <v>0</v>
      </c>
      <c r="N305" s="54"/>
      <c r="O305" s="110"/>
    </row>
    <row r="306" spans="1:15" s="10" customFormat="1" x14ac:dyDescent="0.25">
      <c r="A306" s="234"/>
      <c r="B306" s="42"/>
      <c r="C306" s="62" t="s">
        <v>321</v>
      </c>
      <c r="D306" s="88">
        <v>2133</v>
      </c>
      <c r="E306" s="54">
        <v>2133</v>
      </c>
      <c r="F306" s="54"/>
      <c r="G306" s="110"/>
      <c r="H306" s="88">
        <v>2133</v>
      </c>
      <c r="I306" s="54">
        <v>2133</v>
      </c>
      <c r="J306" s="54"/>
      <c r="K306" s="110"/>
      <c r="L306" s="88">
        <v>2032</v>
      </c>
      <c r="M306" s="54">
        <v>2032</v>
      </c>
      <c r="N306" s="54"/>
      <c r="O306" s="110"/>
    </row>
    <row r="307" spans="1:15" s="10" customFormat="1" x14ac:dyDescent="0.25">
      <c r="A307" s="234"/>
      <c r="B307" s="42"/>
      <c r="C307" s="62" t="s">
        <v>322</v>
      </c>
      <c r="D307" s="88">
        <v>1361</v>
      </c>
      <c r="E307" s="54">
        <v>1361</v>
      </c>
      <c r="F307" s="54"/>
      <c r="G307" s="110"/>
      <c r="H307" s="88">
        <v>1361</v>
      </c>
      <c r="I307" s="54">
        <v>1361</v>
      </c>
      <c r="J307" s="54"/>
      <c r="K307" s="110"/>
      <c r="L307" s="88">
        <v>1361</v>
      </c>
      <c r="M307" s="54">
        <v>1361</v>
      </c>
      <c r="N307" s="54"/>
      <c r="O307" s="110"/>
    </row>
    <row r="308" spans="1:15" s="10" customFormat="1" x14ac:dyDescent="0.25">
      <c r="A308" s="234"/>
      <c r="B308" s="42"/>
      <c r="C308" s="62" t="s">
        <v>323</v>
      </c>
      <c r="D308" s="88">
        <v>770</v>
      </c>
      <c r="E308" s="54">
        <v>770</v>
      </c>
      <c r="F308" s="54"/>
      <c r="G308" s="110"/>
      <c r="H308" s="88">
        <v>770</v>
      </c>
      <c r="I308" s="54">
        <v>770</v>
      </c>
      <c r="J308" s="54"/>
      <c r="K308" s="110"/>
      <c r="L308" s="88">
        <v>770</v>
      </c>
      <c r="M308" s="54">
        <v>770</v>
      </c>
      <c r="N308" s="54"/>
      <c r="O308" s="110"/>
    </row>
    <row r="309" spans="1:15" s="10" customFormat="1" x14ac:dyDescent="0.25">
      <c r="A309" s="234"/>
      <c r="B309" s="42"/>
      <c r="C309" s="62" t="s">
        <v>324</v>
      </c>
      <c r="D309" s="88">
        <v>500</v>
      </c>
      <c r="E309" s="54">
        <v>500</v>
      </c>
      <c r="F309" s="54"/>
      <c r="G309" s="110"/>
      <c r="H309" s="88">
        <v>721</v>
      </c>
      <c r="I309" s="54">
        <v>721</v>
      </c>
      <c r="J309" s="54"/>
      <c r="K309" s="110"/>
      <c r="L309" s="88">
        <v>721</v>
      </c>
      <c r="M309" s="54">
        <v>721</v>
      </c>
      <c r="N309" s="54"/>
      <c r="O309" s="110"/>
    </row>
    <row r="310" spans="1:15" s="10" customFormat="1" x14ac:dyDescent="0.25">
      <c r="A310" s="234"/>
      <c r="B310" s="42"/>
      <c r="C310" s="62" t="s">
        <v>325</v>
      </c>
      <c r="D310" s="88">
        <v>54825</v>
      </c>
      <c r="E310" s="54">
        <v>54825</v>
      </c>
      <c r="F310" s="54"/>
      <c r="G310" s="110"/>
      <c r="H310" s="88">
        <v>55330</v>
      </c>
      <c r="I310" s="54">
        <v>55330</v>
      </c>
      <c r="J310" s="54"/>
      <c r="K310" s="110"/>
      <c r="L310" s="88">
        <v>55330</v>
      </c>
      <c r="M310" s="54">
        <v>55330</v>
      </c>
      <c r="N310" s="54"/>
      <c r="O310" s="110"/>
    </row>
    <row r="311" spans="1:15" s="10" customFormat="1" x14ac:dyDescent="0.25">
      <c r="A311" s="234"/>
      <c r="B311" s="42"/>
      <c r="C311" s="62" t="s">
        <v>326</v>
      </c>
      <c r="D311" s="88">
        <v>28385</v>
      </c>
      <c r="E311" s="54">
        <v>28385</v>
      </c>
      <c r="F311" s="54"/>
      <c r="G311" s="110"/>
      <c r="H311" s="88">
        <v>28385</v>
      </c>
      <c r="I311" s="54">
        <v>28385</v>
      </c>
      <c r="J311" s="54"/>
      <c r="K311" s="110"/>
      <c r="L311" s="88">
        <v>15541</v>
      </c>
      <c r="M311" s="54">
        <v>15541</v>
      </c>
      <c r="N311" s="54"/>
      <c r="O311" s="110"/>
    </row>
    <row r="312" spans="1:15" s="10" customFormat="1" ht="30" x14ac:dyDescent="0.25">
      <c r="A312" s="234"/>
      <c r="B312" s="42"/>
      <c r="C312" s="62" t="s">
        <v>327</v>
      </c>
      <c r="D312" s="88">
        <v>800</v>
      </c>
      <c r="E312" s="54">
        <v>800</v>
      </c>
      <c r="F312" s="54"/>
      <c r="G312" s="110"/>
      <c r="H312" s="88">
        <v>800</v>
      </c>
      <c r="I312" s="54">
        <v>800</v>
      </c>
      <c r="J312" s="54"/>
      <c r="K312" s="110"/>
      <c r="L312" s="88">
        <v>712</v>
      </c>
      <c r="M312" s="54">
        <v>712</v>
      </c>
      <c r="N312" s="54"/>
      <c r="O312" s="110"/>
    </row>
    <row r="313" spans="1:15" s="10" customFormat="1" x14ac:dyDescent="0.25">
      <c r="A313" s="234"/>
      <c r="B313" s="42"/>
      <c r="C313" s="62" t="s">
        <v>328</v>
      </c>
      <c r="D313" s="88">
        <v>2702</v>
      </c>
      <c r="E313" s="54">
        <v>2702</v>
      </c>
      <c r="F313" s="54"/>
      <c r="G313" s="110"/>
      <c r="H313" s="88">
        <v>3515</v>
      </c>
      <c r="I313" s="54">
        <v>3515</v>
      </c>
      <c r="J313" s="54"/>
      <c r="K313" s="110"/>
      <c r="L313" s="88">
        <v>2952</v>
      </c>
      <c r="M313" s="54">
        <v>2952</v>
      </c>
      <c r="N313" s="54"/>
      <c r="O313" s="110"/>
    </row>
    <row r="314" spans="1:15" s="10" customFormat="1" ht="30" x14ac:dyDescent="0.25">
      <c r="A314" s="234"/>
      <c r="B314" s="42"/>
      <c r="C314" s="62" t="s">
        <v>329</v>
      </c>
      <c r="D314" s="88">
        <v>250</v>
      </c>
      <c r="E314" s="54">
        <v>250</v>
      </c>
      <c r="F314" s="54"/>
      <c r="G314" s="110"/>
      <c r="H314" s="88">
        <v>250</v>
      </c>
      <c r="I314" s="54">
        <v>250</v>
      </c>
      <c r="J314" s="54"/>
      <c r="K314" s="110"/>
      <c r="L314" s="88">
        <v>0</v>
      </c>
      <c r="M314" s="54">
        <v>0</v>
      </c>
      <c r="N314" s="54"/>
      <c r="O314" s="110"/>
    </row>
    <row r="315" spans="1:15" s="10" customFormat="1" x14ac:dyDescent="0.25">
      <c r="A315" s="234"/>
      <c r="B315" s="42"/>
      <c r="C315" s="62" t="s">
        <v>330</v>
      </c>
      <c r="D315" s="88">
        <v>1400</v>
      </c>
      <c r="E315" s="54">
        <v>1400</v>
      </c>
      <c r="F315" s="54"/>
      <c r="G315" s="110"/>
      <c r="H315" s="88">
        <v>1400</v>
      </c>
      <c r="I315" s="54">
        <v>1400</v>
      </c>
      <c r="J315" s="54"/>
      <c r="K315" s="110"/>
      <c r="L315" s="88">
        <v>1000</v>
      </c>
      <c r="M315" s="54">
        <v>1000</v>
      </c>
      <c r="N315" s="54"/>
      <c r="O315" s="110"/>
    </row>
    <row r="316" spans="1:15" s="10" customFormat="1" ht="30" x14ac:dyDescent="0.25">
      <c r="A316" s="234"/>
      <c r="B316" s="42"/>
      <c r="C316" s="62" t="s">
        <v>331</v>
      </c>
      <c r="D316" s="88">
        <v>2412</v>
      </c>
      <c r="E316" s="54">
        <v>2412</v>
      </c>
      <c r="F316" s="54"/>
      <c r="G316" s="110"/>
      <c r="H316" s="88">
        <v>0</v>
      </c>
      <c r="I316" s="54">
        <v>0</v>
      </c>
      <c r="J316" s="54"/>
      <c r="K316" s="110"/>
      <c r="L316" s="88">
        <v>0</v>
      </c>
      <c r="M316" s="54">
        <v>0</v>
      </c>
      <c r="N316" s="54"/>
      <c r="O316" s="110"/>
    </row>
    <row r="317" spans="1:15" s="10" customFormat="1" x14ac:dyDescent="0.25">
      <c r="A317" s="234"/>
      <c r="B317" s="42"/>
      <c r="C317" s="62" t="s">
        <v>332</v>
      </c>
      <c r="D317" s="88">
        <v>1000</v>
      </c>
      <c r="E317" s="54">
        <v>1000</v>
      </c>
      <c r="F317" s="54"/>
      <c r="G317" s="110"/>
      <c r="H317" s="88">
        <v>1000</v>
      </c>
      <c r="I317" s="54">
        <v>1000</v>
      </c>
      <c r="J317" s="54"/>
      <c r="K317" s="110"/>
      <c r="L317" s="88">
        <v>0</v>
      </c>
      <c r="M317" s="54">
        <v>0</v>
      </c>
      <c r="N317" s="54"/>
      <c r="O317" s="110"/>
    </row>
    <row r="318" spans="1:15" s="10" customFormat="1" x14ac:dyDescent="0.25">
      <c r="A318" s="234"/>
      <c r="B318" s="42"/>
      <c r="C318" s="62" t="s">
        <v>333</v>
      </c>
      <c r="D318" s="88">
        <v>1500</v>
      </c>
      <c r="E318" s="54">
        <v>1500</v>
      </c>
      <c r="F318" s="54"/>
      <c r="G318" s="110"/>
      <c r="H318" s="88">
        <v>0</v>
      </c>
      <c r="I318" s="54">
        <v>0</v>
      </c>
      <c r="J318" s="54"/>
      <c r="K318" s="110"/>
      <c r="L318" s="88">
        <v>0</v>
      </c>
      <c r="M318" s="54">
        <v>0</v>
      </c>
      <c r="N318" s="54"/>
      <c r="O318" s="110"/>
    </row>
    <row r="319" spans="1:15" s="10" customFormat="1" x14ac:dyDescent="0.25">
      <c r="A319" s="234"/>
      <c r="B319" s="42"/>
      <c r="C319" s="62" t="s">
        <v>334</v>
      </c>
      <c r="D319" s="88">
        <v>1000</v>
      </c>
      <c r="E319" s="54">
        <v>1000</v>
      </c>
      <c r="F319" s="54"/>
      <c r="G319" s="110"/>
      <c r="H319" s="88">
        <v>0</v>
      </c>
      <c r="I319" s="54">
        <v>0</v>
      </c>
      <c r="J319" s="54"/>
      <c r="K319" s="110"/>
      <c r="L319" s="88">
        <v>0</v>
      </c>
      <c r="M319" s="54">
        <v>0</v>
      </c>
      <c r="N319" s="54"/>
      <c r="O319" s="110"/>
    </row>
    <row r="320" spans="1:15" s="10" customFormat="1" x14ac:dyDescent="0.25">
      <c r="A320" s="234"/>
      <c r="B320" s="42"/>
      <c r="C320" s="62" t="s">
        <v>335</v>
      </c>
      <c r="D320" s="88">
        <v>5000</v>
      </c>
      <c r="E320" s="54">
        <v>5000</v>
      </c>
      <c r="F320" s="54"/>
      <c r="G320" s="110"/>
      <c r="H320" s="88">
        <v>5000</v>
      </c>
      <c r="I320" s="54">
        <v>5000</v>
      </c>
      <c r="J320" s="54"/>
      <c r="K320" s="110"/>
      <c r="L320" s="88">
        <v>0</v>
      </c>
      <c r="M320" s="54">
        <v>0</v>
      </c>
      <c r="N320" s="54"/>
      <c r="O320" s="110"/>
    </row>
    <row r="321" spans="1:15" s="10" customFormat="1" ht="30" x14ac:dyDescent="0.25">
      <c r="A321" s="234"/>
      <c r="B321" s="42"/>
      <c r="C321" s="62" t="s">
        <v>336</v>
      </c>
      <c r="D321" s="88">
        <v>412</v>
      </c>
      <c r="E321" s="54">
        <v>412</v>
      </c>
      <c r="F321" s="54"/>
      <c r="G321" s="110"/>
      <c r="H321" s="88">
        <v>412</v>
      </c>
      <c r="I321" s="54">
        <v>412</v>
      </c>
      <c r="J321" s="54"/>
      <c r="K321" s="110"/>
      <c r="L321" s="88">
        <v>412</v>
      </c>
      <c r="M321" s="54">
        <v>412</v>
      </c>
      <c r="N321" s="54"/>
      <c r="O321" s="110"/>
    </row>
    <row r="322" spans="1:15" s="10" customFormat="1" x14ac:dyDescent="0.25">
      <c r="A322" s="234"/>
      <c r="B322" s="42"/>
      <c r="C322" s="62" t="s">
        <v>337</v>
      </c>
      <c r="D322" s="88">
        <v>457</v>
      </c>
      <c r="E322" s="54">
        <v>457</v>
      </c>
      <c r="F322" s="54"/>
      <c r="G322" s="110"/>
      <c r="H322" s="88">
        <v>457</v>
      </c>
      <c r="I322" s="54">
        <v>457</v>
      </c>
      <c r="J322" s="54"/>
      <c r="K322" s="110"/>
      <c r="L322" s="88">
        <v>6</v>
      </c>
      <c r="M322" s="54">
        <v>6</v>
      </c>
      <c r="N322" s="54"/>
      <c r="O322" s="110"/>
    </row>
    <row r="323" spans="1:15" s="10" customFormat="1" ht="30" x14ac:dyDescent="0.25">
      <c r="A323" s="234"/>
      <c r="B323" s="42"/>
      <c r="C323" s="62" t="s">
        <v>338</v>
      </c>
      <c r="D323" s="88">
        <v>570</v>
      </c>
      <c r="E323" s="54">
        <v>570</v>
      </c>
      <c r="F323" s="54"/>
      <c r="G323" s="110"/>
      <c r="H323" s="88">
        <v>1800</v>
      </c>
      <c r="I323" s="54">
        <v>1800</v>
      </c>
      <c r="J323" s="54"/>
      <c r="K323" s="110"/>
      <c r="L323" s="88">
        <v>1781</v>
      </c>
      <c r="M323" s="54">
        <v>1781</v>
      </c>
      <c r="N323" s="54"/>
      <c r="O323" s="110"/>
    </row>
    <row r="324" spans="1:15" s="10" customFormat="1" ht="30" x14ac:dyDescent="0.25">
      <c r="A324" s="234"/>
      <c r="B324" s="42"/>
      <c r="C324" s="62" t="s">
        <v>554</v>
      </c>
      <c r="D324" s="88">
        <v>1500</v>
      </c>
      <c r="E324" s="54">
        <v>1500</v>
      </c>
      <c r="F324" s="54"/>
      <c r="G324" s="110"/>
      <c r="H324" s="88">
        <v>1554</v>
      </c>
      <c r="I324" s="54">
        <v>1554</v>
      </c>
      <c r="J324" s="54"/>
      <c r="K324" s="110"/>
      <c r="L324" s="88">
        <v>566</v>
      </c>
      <c r="M324" s="54">
        <v>566</v>
      </c>
      <c r="N324" s="54"/>
      <c r="O324" s="110"/>
    </row>
    <row r="325" spans="1:15" s="10" customFormat="1" x14ac:dyDescent="0.25">
      <c r="A325" s="234"/>
      <c r="B325" s="42"/>
      <c r="C325" s="62" t="s">
        <v>518</v>
      </c>
      <c r="D325" s="88"/>
      <c r="E325" s="54"/>
      <c r="F325" s="54"/>
      <c r="G325" s="110"/>
      <c r="H325" s="88">
        <v>500</v>
      </c>
      <c r="I325" s="54">
        <v>500</v>
      </c>
      <c r="J325" s="54"/>
      <c r="K325" s="110"/>
      <c r="L325" s="88">
        <v>484</v>
      </c>
      <c r="M325" s="54">
        <v>484</v>
      </c>
      <c r="N325" s="54"/>
      <c r="O325" s="110"/>
    </row>
    <row r="326" spans="1:15" s="10" customFormat="1" x14ac:dyDescent="0.25">
      <c r="A326" s="234"/>
      <c r="B326" s="42"/>
      <c r="C326" s="62" t="s">
        <v>519</v>
      </c>
      <c r="D326" s="88"/>
      <c r="E326" s="54"/>
      <c r="F326" s="54"/>
      <c r="G326" s="110"/>
      <c r="H326" s="88">
        <v>3200</v>
      </c>
      <c r="I326" s="54"/>
      <c r="J326" s="54">
        <v>3200</v>
      </c>
      <c r="K326" s="110"/>
      <c r="L326" s="88">
        <v>3197</v>
      </c>
      <c r="M326" s="54"/>
      <c r="N326" s="54">
        <v>3197</v>
      </c>
      <c r="O326" s="110"/>
    </row>
    <row r="327" spans="1:15" s="10" customFormat="1" x14ac:dyDescent="0.25">
      <c r="A327" s="234"/>
      <c r="B327" s="42"/>
      <c r="C327" s="62" t="s">
        <v>553</v>
      </c>
      <c r="D327" s="88"/>
      <c r="E327" s="54"/>
      <c r="F327" s="54"/>
      <c r="G327" s="110"/>
      <c r="H327" s="88">
        <v>250000</v>
      </c>
      <c r="I327" s="54">
        <v>250000</v>
      </c>
      <c r="J327" s="54"/>
      <c r="K327" s="110"/>
      <c r="L327" s="88">
        <v>0</v>
      </c>
      <c r="M327" s="54">
        <v>0</v>
      </c>
      <c r="N327" s="54"/>
      <c r="O327" s="110"/>
    </row>
    <row r="328" spans="1:15" s="10" customFormat="1" x14ac:dyDescent="0.25">
      <c r="A328" s="234"/>
      <c r="B328" s="42"/>
      <c r="C328" s="62" t="s">
        <v>552</v>
      </c>
      <c r="D328" s="88"/>
      <c r="E328" s="54"/>
      <c r="F328" s="54"/>
      <c r="G328" s="110"/>
      <c r="H328" s="88">
        <v>730</v>
      </c>
      <c r="I328" s="54">
        <v>730</v>
      </c>
      <c r="J328" s="54"/>
      <c r="K328" s="110"/>
      <c r="L328" s="88">
        <v>730</v>
      </c>
      <c r="M328" s="54">
        <v>730</v>
      </c>
      <c r="N328" s="54"/>
      <c r="O328" s="110"/>
    </row>
    <row r="329" spans="1:15" s="10" customFormat="1" x14ac:dyDescent="0.25">
      <c r="A329" s="234"/>
      <c r="B329" s="42"/>
      <c r="C329" s="62" t="s">
        <v>551</v>
      </c>
      <c r="D329" s="88"/>
      <c r="E329" s="54"/>
      <c r="F329" s="54"/>
      <c r="G329" s="110"/>
      <c r="H329" s="88">
        <v>2300</v>
      </c>
      <c r="I329" s="54">
        <v>2300</v>
      </c>
      <c r="J329" s="54"/>
      <c r="K329" s="110"/>
      <c r="L329" s="88">
        <v>2249</v>
      </c>
      <c r="M329" s="54">
        <v>2249</v>
      </c>
      <c r="N329" s="54"/>
      <c r="O329" s="110"/>
    </row>
    <row r="330" spans="1:15" s="10" customFormat="1" x14ac:dyDescent="0.25">
      <c r="A330" s="234"/>
      <c r="B330" s="42"/>
      <c r="C330" s="62" t="s">
        <v>550</v>
      </c>
      <c r="D330" s="88"/>
      <c r="E330" s="54"/>
      <c r="F330" s="54"/>
      <c r="G330" s="110"/>
      <c r="H330" s="88">
        <v>1390</v>
      </c>
      <c r="I330" s="54">
        <v>1390</v>
      </c>
      <c r="J330" s="54"/>
      <c r="K330" s="110"/>
      <c r="L330" s="88">
        <v>1390</v>
      </c>
      <c r="M330" s="54">
        <v>1390</v>
      </c>
      <c r="N330" s="54"/>
      <c r="O330" s="110"/>
    </row>
    <row r="331" spans="1:15" s="10" customFormat="1" x14ac:dyDescent="0.25">
      <c r="A331" s="234"/>
      <c r="B331" s="42"/>
      <c r="C331" s="62" t="s">
        <v>549</v>
      </c>
      <c r="D331" s="88"/>
      <c r="E331" s="54"/>
      <c r="F331" s="54"/>
      <c r="G331" s="110"/>
      <c r="H331" s="88">
        <v>100</v>
      </c>
      <c r="I331" s="54">
        <v>100</v>
      </c>
      <c r="J331" s="54"/>
      <c r="K331" s="110"/>
      <c r="L331" s="88">
        <v>100</v>
      </c>
      <c r="M331" s="54">
        <v>100</v>
      </c>
      <c r="N331" s="54"/>
      <c r="O331" s="110"/>
    </row>
    <row r="332" spans="1:15" s="10" customFormat="1" x14ac:dyDescent="0.25">
      <c r="A332" s="234"/>
      <c r="B332" s="42"/>
      <c r="C332" s="62" t="s">
        <v>672</v>
      </c>
      <c r="D332" s="88"/>
      <c r="E332" s="54"/>
      <c r="F332" s="54"/>
      <c r="G332" s="110"/>
      <c r="H332" s="88">
        <v>1500</v>
      </c>
      <c r="I332" s="54">
        <v>1500</v>
      </c>
      <c r="J332" s="54"/>
      <c r="K332" s="110"/>
      <c r="L332" s="88">
        <v>1222</v>
      </c>
      <c r="M332" s="54">
        <v>1222</v>
      </c>
      <c r="N332" s="54"/>
      <c r="O332" s="110"/>
    </row>
    <row r="333" spans="1:15" s="10" customFormat="1" x14ac:dyDescent="0.25">
      <c r="A333" s="234"/>
      <c r="B333" s="42"/>
      <c r="C333" s="248" t="s">
        <v>607</v>
      </c>
      <c r="D333" s="88"/>
      <c r="E333" s="54"/>
      <c r="F333" s="54"/>
      <c r="G333" s="110"/>
      <c r="H333" s="88">
        <v>3452</v>
      </c>
      <c r="I333" s="54">
        <v>3452</v>
      </c>
      <c r="J333" s="54"/>
      <c r="K333" s="110"/>
      <c r="L333" s="88">
        <v>0</v>
      </c>
      <c r="M333" s="54">
        <v>0</v>
      </c>
      <c r="N333" s="54"/>
      <c r="O333" s="110"/>
    </row>
    <row r="334" spans="1:15" s="10" customFormat="1" ht="30" x14ac:dyDescent="0.25">
      <c r="A334" s="234"/>
      <c r="B334" s="42"/>
      <c r="C334" s="62" t="s">
        <v>608</v>
      </c>
      <c r="D334" s="88"/>
      <c r="E334" s="54"/>
      <c r="F334" s="54"/>
      <c r="G334" s="110"/>
      <c r="H334" s="88">
        <v>2135</v>
      </c>
      <c r="I334" s="54">
        <v>2135</v>
      </c>
      <c r="J334" s="54"/>
      <c r="K334" s="110"/>
      <c r="L334" s="88">
        <v>2135</v>
      </c>
      <c r="M334" s="54">
        <v>2135</v>
      </c>
      <c r="N334" s="54"/>
      <c r="O334" s="110"/>
    </row>
    <row r="335" spans="1:15" s="10" customFormat="1" x14ac:dyDescent="0.25">
      <c r="A335" s="234"/>
      <c r="B335" s="42"/>
      <c r="C335" s="62" t="s">
        <v>609</v>
      </c>
      <c r="D335" s="88"/>
      <c r="E335" s="54"/>
      <c r="F335" s="54"/>
      <c r="G335" s="110"/>
      <c r="H335" s="88">
        <v>6189</v>
      </c>
      <c r="I335" s="54">
        <v>6189</v>
      </c>
      <c r="J335" s="54"/>
      <c r="K335" s="110"/>
      <c r="L335" s="88">
        <v>3</v>
      </c>
      <c r="M335" s="54">
        <v>3</v>
      </c>
      <c r="N335" s="54"/>
      <c r="O335" s="110"/>
    </row>
    <row r="336" spans="1:15" s="10" customFormat="1" x14ac:dyDescent="0.25">
      <c r="A336" s="234"/>
      <c r="B336" s="42"/>
      <c r="C336" s="62" t="s">
        <v>610</v>
      </c>
      <c r="D336" s="88"/>
      <c r="E336" s="54"/>
      <c r="F336" s="54"/>
      <c r="G336" s="110"/>
      <c r="H336" s="88">
        <v>8511</v>
      </c>
      <c r="I336" s="54">
        <v>8511</v>
      </c>
      <c r="J336" s="54"/>
      <c r="K336" s="110"/>
      <c r="L336" s="88">
        <v>6401</v>
      </c>
      <c r="M336" s="54">
        <v>6401</v>
      </c>
      <c r="N336" s="54"/>
      <c r="O336" s="110"/>
    </row>
    <row r="337" spans="1:15" s="10" customFormat="1" ht="30" x14ac:dyDescent="0.25">
      <c r="A337" s="234"/>
      <c r="B337" s="42"/>
      <c r="C337" s="62" t="s">
        <v>611</v>
      </c>
      <c r="D337" s="88"/>
      <c r="E337" s="54"/>
      <c r="F337" s="54"/>
      <c r="G337" s="188"/>
      <c r="H337" s="88">
        <v>2242</v>
      </c>
      <c r="I337" s="54">
        <v>2242</v>
      </c>
      <c r="J337" s="54"/>
      <c r="K337" s="110"/>
      <c r="L337" s="88">
        <v>0</v>
      </c>
      <c r="M337" s="54">
        <v>0</v>
      </c>
      <c r="N337" s="54"/>
      <c r="O337" s="110"/>
    </row>
    <row r="338" spans="1:15" s="10" customFormat="1" x14ac:dyDescent="0.25">
      <c r="A338" s="234"/>
      <c r="B338" s="42"/>
      <c r="C338" s="62" t="s">
        <v>612</v>
      </c>
      <c r="D338" s="88"/>
      <c r="E338" s="54"/>
      <c r="F338" s="54"/>
      <c r="G338" s="188"/>
      <c r="H338" s="88">
        <v>1682</v>
      </c>
      <c r="I338" s="54">
        <v>1682</v>
      </c>
      <c r="J338" s="54"/>
      <c r="K338" s="110"/>
      <c r="L338" s="88">
        <v>1685</v>
      </c>
      <c r="M338" s="54">
        <v>1685</v>
      </c>
      <c r="N338" s="54"/>
      <c r="O338" s="110"/>
    </row>
    <row r="339" spans="1:15" s="10" customFormat="1" ht="30" x14ac:dyDescent="0.25">
      <c r="A339" s="234"/>
      <c r="B339" s="42"/>
      <c r="C339" s="62" t="s">
        <v>613</v>
      </c>
      <c r="D339" s="88"/>
      <c r="E339" s="54"/>
      <c r="F339" s="54"/>
      <c r="G339" s="188"/>
      <c r="H339" s="88">
        <v>1900</v>
      </c>
      <c r="I339" s="54">
        <v>1900</v>
      </c>
      <c r="J339" s="54"/>
      <c r="K339" s="110"/>
      <c r="L339" s="88">
        <v>1900</v>
      </c>
      <c r="M339" s="54">
        <v>1900</v>
      </c>
      <c r="N339" s="54"/>
      <c r="O339" s="110"/>
    </row>
    <row r="340" spans="1:15" s="10" customFormat="1" ht="30.75" customHeight="1" x14ac:dyDescent="0.25">
      <c r="A340" s="234"/>
      <c r="B340" s="42"/>
      <c r="C340" s="62" t="s">
        <v>614</v>
      </c>
      <c r="D340" s="88"/>
      <c r="E340" s="54"/>
      <c r="F340" s="54"/>
      <c r="G340" s="188"/>
      <c r="H340" s="88">
        <v>1600</v>
      </c>
      <c r="I340" s="54">
        <v>1600</v>
      </c>
      <c r="J340" s="54"/>
      <c r="K340" s="110"/>
      <c r="L340" s="88">
        <v>0</v>
      </c>
      <c r="M340" s="54">
        <v>0</v>
      </c>
      <c r="N340" s="54"/>
      <c r="O340" s="110"/>
    </row>
    <row r="341" spans="1:15" s="10" customFormat="1" x14ac:dyDescent="0.25">
      <c r="A341" s="234"/>
      <c r="B341" s="42"/>
      <c r="C341" s="62" t="s">
        <v>654</v>
      </c>
      <c r="D341" s="88"/>
      <c r="E341" s="54"/>
      <c r="F341" s="54"/>
      <c r="G341" s="188"/>
      <c r="H341" s="88">
        <v>135366</v>
      </c>
      <c r="I341" s="54">
        <v>135366</v>
      </c>
      <c r="J341" s="54"/>
      <c r="K341" s="110"/>
      <c r="L341" s="88">
        <v>54288</v>
      </c>
      <c r="M341" s="54">
        <v>54288</v>
      </c>
      <c r="N341" s="54"/>
      <c r="O341" s="110"/>
    </row>
    <row r="342" spans="1:15" s="10" customFormat="1" x14ac:dyDescent="0.25">
      <c r="A342" s="234"/>
      <c r="B342" s="42"/>
      <c r="C342" s="62" t="s">
        <v>655</v>
      </c>
      <c r="D342" s="88"/>
      <c r="E342" s="54"/>
      <c r="F342" s="54"/>
      <c r="G342" s="188"/>
      <c r="H342" s="88">
        <v>5715</v>
      </c>
      <c r="I342" s="54">
        <v>5715</v>
      </c>
      <c r="J342" s="54"/>
      <c r="K342" s="110"/>
      <c r="L342" s="88">
        <v>2858</v>
      </c>
      <c r="M342" s="54">
        <v>2858</v>
      </c>
      <c r="N342" s="54"/>
      <c r="O342" s="110"/>
    </row>
    <row r="343" spans="1:15" s="10" customFormat="1" x14ac:dyDescent="0.25">
      <c r="A343" s="234"/>
      <c r="B343" s="42"/>
      <c r="C343" s="62" t="s">
        <v>673</v>
      </c>
      <c r="D343" s="88"/>
      <c r="E343" s="54"/>
      <c r="F343" s="54"/>
      <c r="G343" s="188"/>
      <c r="H343" s="88">
        <v>4143</v>
      </c>
      <c r="I343" s="54">
        <v>4143</v>
      </c>
      <c r="J343" s="54"/>
      <c r="K343" s="110"/>
      <c r="L343" s="88">
        <v>4143</v>
      </c>
      <c r="M343" s="54">
        <v>4143</v>
      </c>
      <c r="N343" s="54"/>
      <c r="O343" s="110"/>
    </row>
    <row r="344" spans="1:15" s="10" customFormat="1" x14ac:dyDescent="0.25">
      <c r="A344" s="234"/>
      <c r="B344" s="42"/>
      <c r="C344" s="84" t="s">
        <v>64</v>
      </c>
      <c r="D344" s="91">
        <f>SUM(D294:D324)</f>
        <v>144763</v>
      </c>
      <c r="E344" s="44">
        <f>SUM(E294:E324)</f>
        <v>144763</v>
      </c>
      <c r="F344" s="44">
        <f>SUM(F294:F324)</f>
        <v>0</v>
      </c>
      <c r="G344" s="116">
        <f>SUM(G294:G324)</f>
        <v>0</v>
      </c>
      <c r="H344" s="91">
        <f t="shared" ref="H344:O344" si="44">SUM(H294:H343)</f>
        <v>581443</v>
      </c>
      <c r="I344" s="44">
        <f t="shared" si="44"/>
        <v>578243</v>
      </c>
      <c r="J344" s="44">
        <f t="shared" si="44"/>
        <v>3200</v>
      </c>
      <c r="K344" s="116">
        <f t="shared" si="44"/>
        <v>0</v>
      </c>
      <c r="L344" s="91">
        <f t="shared" si="44"/>
        <v>190750</v>
      </c>
      <c r="M344" s="44">
        <f t="shared" si="44"/>
        <v>187553</v>
      </c>
      <c r="N344" s="44">
        <f t="shared" si="44"/>
        <v>3197</v>
      </c>
      <c r="O344" s="116">
        <f t="shared" si="44"/>
        <v>0</v>
      </c>
    </row>
    <row r="345" spans="1:15" s="10" customFormat="1" x14ac:dyDescent="0.25">
      <c r="A345" s="234"/>
      <c r="B345" s="42"/>
      <c r="C345" s="84"/>
      <c r="D345" s="80"/>
      <c r="E345" s="83"/>
      <c r="F345" s="83"/>
      <c r="G345" s="111"/>
      <c r="H345" s="80"/>
      <c r="I345" s="83"/>
      <c r="J345" s="83"/>
      <c r="K345" s="111"/>
      <c r="L345" s="80"/>
      <c r="M345" s="83"/>
      <c r="N345" s="83"/>
      <c r="O345" s="111"/>
    </row>
    <row r="346" spans="1:15" s="10" customFormat="1" x14ac:dyDescent="0.25">
      <c r="A346" s="234"/>
      <c r="B346" s="42" t="s">
        <v>43</v>
      </c>
      <c r="C346" s="66" t="s">
        <v>42</v>
      </c>
      <c r="D346" s="80"/>
      <c r="E346" s="83"/>
      <c r="F346" s="83"/>
      <c r="G346" s="111"/>
      <c r="H346" s="80"/>
      <c r="I346" s="83"/>
      <c r="J346" s="83"/>
      <c r="K346" s="111"/>
      <c r="L346" s="80"/>
      <c r="M346" s="83"/>
      <c r="N346" s="83"/>
      <c r="O346" s="111"/>
    </row>
    <row r="347" spans="1:15" s="10" customFormat="1" x14ac:dyDescent="0.25">
      <c r="A347" s="234"/>
      <c r="B347" s="42"/>
      <c r="C347" s="62" t="s">
        <v>339</v>
      </c>
      <c r="D347" s="88">
        <v>18607</v>
      </c>
      <c r="E347" s="54">
        <v>18607</v>
      </c>
      <c r="F347" s="54"/>
      <c r="G347" s="109"/>
      <c r="H347" s="88">
        <v>18107</v>
      </c>
      <c r="I347" s="54">
        <v>18107</v>
      </c>
      <c r="J347" s="54"/>
      <c r="K347" s="109"/>
      <c r="L347" s="88">
        <v>10000</v>
      </c>
      <c r="M347" s="54">
        <v>10000</v>
      </c>
      <c r="N347" s="54"/>
      <c r="O347" s="109"/>
    </row>
    <row r="348" spans="1:15" s="10" customFormat="1" x14ac:dyDescent="0.25">
      <c r="A348" s="234"/>
      <c r="B348" s="42"/>
      <c r="C348" s="62" t="s">
        <v>340</v>
      </c>
      <c r="D348" s="88">
        <v>2000</v>
      </c>
      <c r="E348" s="54">
        <v>2000</v>
      </c>
      <c r="F348" s="54"/>
      <c r="G348" s="109"/>
      <c r="H348" s="88">
        <v>0</v>
      </c>
      <c r="I348" s="54">
        <v>0</v>
      </c>
      <c r="J348" s="54"/>
      <c r="K348" s="109"/>
      <c r="L348" s="88">
        <v>0</v>
      </c>
      <c r="M348" s="54">
        <v>0</v>
      </c>
      <c r="N348" s="54"/>
      <c r="O348" s="109"/>
    </row>
    <row r="349" spans="1:15" s="10" customFormat="1" x14ac:dyDescent="0.25">
      <c r="A349" s="234"/>
      <c r="B349" s="42"/>
      <c r="C349" s="62" t="s">
        <v>341</v>
      </c>
      <c r="D349" s="88">
        <v>6000</v>
      </c>
      <c r="E349" s="54">
        <v>6000</v>
      </c>
      <c r="F349" s="54"/>
      <c r="G349" s="109"/>
      <c r="H349" s="88">
        <v>1857</v>
      </c>
      <c r="I349" s="54">
        <v>1857</v>
      </c>
      <c r="J349" s="54"/>
      <c r="K349" s="109"/>
      <c r="L349" s="88">
        <v>0</v>
      </c>
      <c r="M349" s="54">
        <v>0</v>
      </c>
      <c r="N349" s="54"/>
      <c r="O349" s="109"/>
    </row>
    <row r="350" spans="1:15" s="10" customFormat="1" x14ac:dyDescent="0.25">
      <c r="A350" s="234"/>
      <c r="B350" s="42"/>
      <c r="C350" s="62" t="s">
        <v>342</v>
      </c>
      <c r="D350" s="88">
        <v>5000</v>
      </c>
      <c r="E350" s="54">
        <v>5000</v>
      </c>
      <c r="F350" s="54"/>
      <c r="G350" s="109"/>
      <c r="H350" s="88">
        <v>0</v>
      </c>
      <c r="I350" s="54">
        <v>0</v>
      </c>
      <c r="J350" s="54"/>
      <c r="K350" s="109"/>
      <c r="L350" s="88">
        <v>0</v>
      </c>
      <c r="M350" s="54">
        <v>0</v>
      </c>
      <c r="N350" s="54"/>
      <c r="O350" s="109"/>
    </row>
    <row r="351" spans="1:15" s="10" customFormat="1" ht="30" x14ac:dyDescent="0.25">
      <c r="A351" s="234"/>
      <c r="B351" s="42"/>
      <c r="C351" s="62" t="s">
        <v>343</v>
      </c>
      <c r="D351" s="87">
        <v>3500</v>
      </c>
      <c r="E351" s="30">
        <v>3500</v>
      </c>
      <c r="F351" s="30"/>
      <c r="G351" s="102"/>
      <c r="H351" s="87">
        <v>3500</v>
      </c>
      <c r="I351" s="30">
        <v>3500</v>
      </c>
      <c r="J351" s="30"/>
      <c r="K351" s="102"/>
      <c r="L351" s="87">
        <v>1906</v>
      </c>
      <c r="M351" s="30">
        <v>1906</v>
      </c>
      <c r="N351" s="30"/>
      <c r="O351" s="102"/>
    </row>
    <row r="352" spans="1:15" s="10" customFormat="1" x14ac:dyDescent="0.25">
      <c r="A352" s="234"/>
      <c r="B352" s="42"/>
      <c r="C352" s="62" t="s">
        <v>344</v>
      </c>
      <c r="D352" s="88">
        <v>61996</v>
      </c>
      <c r="E352" s="54">
        <v>61996</v>
      </c>
      <c r="F352" s="54"/>
      <c r="G352" s="109"/>
      <c r="H352" s="88">
        <v>64824</v>
      </c>
      <c r="I352" s="54">
        <v>64824</v>
      </c>
      <c r="J352" s="54"/>
      <c r="K352" s="109"/>
      <c r="L352" s="88">
        <v>51142</v>
      </c>
      <c r="M352" s="54">
        <v>51142</v>
      </c>
      <c r="N352" s="54"/>
      <c r="O352" s="109"/>
    </row>
    <row r="353" spans="1:15" s="10" customFormat="1" x14ac:dyDescent="0.25">
      <c r="A353" s="234"/>
      <c r="B353" s="42"/>
      <c r="C353" s="62" t="s">
        <v>345</v>
      </c>
      <c r="D353" s="87">
        <v>5000</v>
      </c>
      <c r="E353" s="30">
        <v>5000</v>
      </c>
      <c r="F353" s="30"/>
      <c r="G353" s="102"/>
      <c r="H353" s="87">
        <v>5324</v>
      </c>
      <c r="I353" s="30">
        <v>5324</v>
      </c>
      <c r="J353" s="30"/>
      <c r="K353" s="102"/>
      <c r="L353" s="87">
        <v>4167</v>
      </c>
      <c r="M353" s="30">
        <v>4167</v>
      </c>
      <c r="N353" s="30"/>
      <c r="O353" s="102"/>
    </row>
    <row r="354" spans="1:15" s="10" customFormat="1" x14ac:dyDescent="0.25">
      <c r="A354" s="234"/>
      <c r="B354" s="42"/>
      <c r="C354" s="62" t="s">
        <v>346</v>
      </c>
      <c r="D354" s="87">
        <v>30686</v>
      </c>
      <c r="E354" s="30">
        <v>30686</v>
      </c>
      <c r="F354" s="30"/>
      <c r="G354" s="102"/>
      <c r="H354" s="87">
        <v>32192</v>
      </c>
      <c r="I354" s="30">
        <v>32192</v>
      </c>
      <c r="J354" s="30"/>
      <c r="K354" s="102"/>
      <c r="L354" s="87">
        <v>32191</v>
      </c>
      <c r="M354" s="30">
        <v>32191</v>
      </c>
      <c r="N354" s="30"/>
      <c r="O354" s="102"/>
    </row>
    <row r="355" spans="1:15" s="10" customFormat="1" x14ac:dyDescent="0.25">
      <c r="A355" s="234"/>
      <c r="B355" s="42"/>
      <c r="C355" s="62" t="s">
        <v>347</v>
      </c>
      <c r="D355" s="87">
        <v>752</v>
      </c>
      <c r="E355" s="30">
        <v>752</v>
      </c>
      <c r="F355" s="30"/>
      <c r="G355" s="108"/>
      <c r="H355" s="87">
        <v>937</v>
      </c>
      <c r="I355" s="30">
        <v>937</v>
      </c>
      <c r="J355" s="30"/>
      <c r="K355" s="108"/>
      <c r="L355" s="87">
        <v>937</v>
      </c>
      <c r="M355" s="30">
        <v>937</v>
      </c>
      <c r="N355" s="30"/>
      <c r="O355" s="108"/>
    </row>
    <row r="356" spans="1:15" s="10" customFormat="1" x14ac:dyDescent="0.25">
      <c r="A356" s="234"/>
      <c r="B356" s="42"/>
      <c r="C356" s="62" t="s">
        <v>348</v>
      </c>
      <c r="D356" s="87">
        <v>1130</v>
      </c>
      <c r="E356" s="30">
        <v>1130</v>
      </c>
      <c r="F356" s="30"/>
      <c r="G356" s="108"/>
      <c r="H356" s="87">
        <v>1130</v>
      </c>
      <c r="I356" s="30">
        <v>1130</v>
      </c>
      <c r="J356" s="30"/>
      <c r="K356" s="108"/>
      <c r="L356" s="87">
        <v>381</v>
      </c>
      <c r="M356" s="30">
        <v>381</v>
      </c>
      <c r="N356" s="30"/>
      <c r="O356" s="108"/>
    </row>
    <row r="357" spans="1:15" s="10" customFormat="1" ht="15.75" customHeight="1" x14ac:dyDescent="0.25">
      <c r="A357" s="234"/>
      <c r="B357" s="42"/>
      <c r="C357" s="62" t="s">
        <v>349</v>
      </c>
      <c r="D357" s="87">
        <v>4802</v>
      </c>
      <c r="E357" s="30">
        <v>4802</v>
      </c>
      <c r="F357" s="30"/>
      <c r="G357" s="108"/>
      <c r="H357" s="87">
        <v>4802</v>
      </c>
      <c r="I357" s="30">
        <v>4802</v>
      </c>
      <c r="J357" s="30"/>
      <c r="K357" s="108"/>
      <c r="L357" s="87">
        <v>4802</v>
      </c>
      <c r="M357" s="30">
        <v>4802</v>
      </c>
      <c r="N357" s="30"/>
      <c r="O357" s="108"/>
    </row>
    <row r="358" spans="1:15" s="10" customFormat="1" x14ac:dyDescent="0.25">
      <c r="A358" s="234"/>
      <c r="B358" s="42"/>
      <c r="C358" s="62" t="s">
        <v>350</v>
      </c>
      <c r="D358" s="87">
        <v>3874</v>
      </c>
      <c r="E358" s="30">
        <v>3874</v>
      </c>
      <c r="F358" s="30"/>
      <c r="G358" s="108"/>
      <c r="H358" s="87">
        <v>4636</v>
      </c>
      <c r="I358" s="30">
        <v>4636</v>
      </c>
      <c r="J358" s="30"/>
      <c r="K358" s="108"/>
      <c r="L358" s="87">
        <v>889</v>
      </c>
      <c r="M358" s="30">
        <v>889</v>
      </c>
      <c r="N358" s="30"/>
      <c r="O358" s="108"/>
    </row>
    <row r="359" spans="1:15" s="10" customFormat="1" x14ac:dyDescent="0.25">
      <c r="A359" s="234"/>
      <c r="B359" s="42"/>
      <c r="C359" s="62" t="s">
        <v>351</v>
      </c>
      <c r="D359" s="87">
        <v>825</v>
      </c>
      <c r="E359" s="30">
        <v>825</v>
      </c>
      <c r="F359" s="30"/>
      <c r="G359" s="108"/>
      <c r="H359" s="87">
        <v>1107</v>
      </c>
      <c r="I359" s="30">
        <v>1107</v>
      </c>
      <c r="J359" s="30"/>
      <c r="K359" s="108"/>
      <c r="L359" s="87">
        <v>1106</v>
      </c>
      <c r="M359" s="30">
        <v>1106</v>
      </c>
      <c r="N359" s="30"/>
      <c r="O359" s="108"/>
    </row>
    <row r="360" spans="1:15" s="10" customFormat="1" ht="45" x14ac:dyDescent="0.25">
      <c r="A360" s="234"/>
      <c r="B360" s="42"/>
      <c r="C360" s="62" t="s">
        <v>548</v>
      </c>
      <c r="D360" s="87">
        <v>3000</v>
      </c>
      <c r="E360" s="30">
        <v>3000</v>
      </c>
      <c r="F360" s="30"/>
      <c r="G360" s="108"/>
      <c r="H360" s="87">
        <v>3500</v>
      </c>
      <c r="I360" s="30">
        <v>3500</v>
      </c>
      <c r="J360" s="30"/>
      <c r="K360" s="108"/>
      <c r="L360" s="87">
        <v>3462</v>
      </c>
      <c r="M360" s="30">
        <v>3462</v>
      </c>
      <c r="N360" s="30"/>
      <c r="O360" s="108"/>
    </row>
    <row r="361" spans="1:15" s="10" customFormat="1" x14ac:dyDescent="0.25">
      <c r="A361" s="234"/>
      <c r="B361" s="42"/>
      <c r="C361" s="62" t="s">
        <v>520</v>
      </c>
      <c r="D361" s="87"/>
      <c r="E361" s="30"/>
      <c r="F361" s="30"/>
      <c r="G361" s="108"/>
      <c r="H361" s="87">
        <v>1240</v>
      </c>
      <c r="I361" s="30">
        <v>1240</v>
      </c>
      <c r="J361" s="30"/>
      <c r="K361" s="108"/>
      <c r="L361" s="87">
        <v>1237</v>
      </c>
      <c r="M361" s="30">
        <v>1237</v>
      </c>
      <c r="N361" s="30"/>
      <c r="O361" s="108"/>
    </row>
    <row r="362" spans="1:15" s="10" customFormat="1" x14ac:dyDescent="0.25">
      <c r="A362" s="234"/>
      <c r="B362" s="42"/>
      <c r="C362" s="62" t="s">
        <v>521</v>
      </c>
      <c r="D362" s="87"/>
      <c r="E362" s="30"/>
      <c r="F362" s="30"/>
      <c r="G362" s="108"/>
      <c r="H362" s="87">
        <v>5080</v>
      </c>
      <c r="I362" s="30">
        <v>5080</v>
      </c>
      <c r="J362" s="30"/>
      <c r="K362" s="108"/>
      <c r="L362" s="87">
        <v>4000</v>
      </c>
      <c r="M362" s="30">
        <v>4000</v>
      </c>
      <c r="N362" s="30"/>
      <c r="O362" s="108"/>
    </row>
    <row r="363" spans="1:15" s="10" customFormat="1" x14ac:dyDescent="0.25">
      <c r="A363" s="234"/>
      <c r="B363" s="42"/>
      <c r="C363" s="62" t="s">
        <v>522</v>
      </c>
      <c r="D363" s="87"/>
      <c r="E363" s="30"/>
      <c r="F363" s="30"/>
      <c r="G363" s="108"/>
      <c r="H363" s="87">
        <v>2553</v>
      </c>
      <c r="I363" s="30">
        <v>2553</v>
      </c>
      <c r="J363" s="30"/>
      <c r="K363" s="108"/>
      <c r="L363" s="87">
        <v>222</v>
      </c>
      <c r="M363" s="30">
        <v>222</v>
      </c>
      <c r="N363" s="30"/>
      <c r="O363" s="108"/>
    </row>
    <row r="364" spans="1:15" s="10" customFormat="1" ht="30" x14ac:dyDescent="0.25">
      <c r="A364" s="234"/>
      <c r="B364" s="42"/>
      <c r="C364" s="62" t="s">
        <v>523</v>
      </c>
      <c r="D364" s="87"/>
      <c r="E364" s="30"/>
      <c r="F364" s="30"/>
      <c r="G364" s="108"/>
      <c r="H364" s="87">
        <v>4545</v>
      </c>
      <c r="I364" s="30">
        <v>4545</v>
      </c>
      <c r="J364" s="30"/>
      <c r="K364" s="108"/>
      <c r="L364" s="87">
        <v>4545</v>
      </c>
      <c r="M364" s="30">
        <v>4545</v>
      </c>
      <c r="N364" s="30"/>
      <c r="O364" s="108"/>
    </row>
    <row r="365" spans="1:15" s="10" customFormat="1" x14ac:dyDescent="0.25">
      <c r="A365" s="234"/>
      <c r="B365" s="42"/>
      <c r="C365" s="62" t="s">
        <v>547</v>
      </c>
      <c r="D365" s="87"/>
      <c r="E365" s="30"/>
      <c r="F365" s="30"/>
      <c r="G365" s="108"/>
      <c r="H365" s="87">
        <v>1016</v>
      </c>
      <c r="I365" s="30">
        <v>1016</v>
      </c>
      <c r="J365" s="30"/>
      <c r="K365" s="108"/>
      <c r="L365" s="87">
        <v>1016</v>
      </c>
      <c r="M365" s="30">
        <v>1016</v>
      </c>
      <c r="N365" s="30"/>
      <c r="O365" s="108"/>
    </row>
    <row r="366" spans="1:15" s="10" customFormat="1" x14ac:dyDescent="0.25">
      <c r="A366" s="234"/>
      <c r="B366" s="42"/>
      <c r="C366" s="62" t="s">
        <v>546</v>
      </c>
      <c r="D366" s="87"/>
      <c r="E366" s="30"/>
      <c r="F366" s="30"/>
      <c r="G366" s="108"/>
      <c r="H366" s="87">
        <v>27658</v>
      </c>
      <c r="I366" s="30">
        <v>27658</v>
      </c>
      <c r="J366" s="30"/>
      <c r="K366" s="108"/>
      <c r="L366" s="87">
        <v>27658</v>
      </c>
      <c r="M366" s="30">
        <v>27658</v>
      </c>
      <c r="N366" s="30"/>
      <c r="O366" s="108"/>
    </row>
    <row r="367" spans="1:15" s="10" customFormat="1" x14ac:dyDescent="0.25">
      <c r="A367" s="234"/>
      <c r="B367" s="42"/>
      <c r="C367" s="62" t="s">
        <v>545</v>
      </c>
      <c r="D367" s="87"/>
      <c r="E367" s="30"/>
      <c r="F367" s="30"/>
      <c r="G367" s="108"/>
      <c r="H367" s="87">
        <v>4953</v>
      </c>
      <c r="I367" s="30">
        <v>4953</v>
      </c>
      <c r="J367" s="30"/>
      <c r="K367" s="108"/>
      <c r="L367" s="87">
        <v>4045</v>
      </c>
      <c r="M367" s="30">
        <v>4045</v>
      </c>
      <c r="N367" s="30"/>
      <c r="O367" s="108"/>
    </row>
    <row r="368" spans="1:15" s="10" customFormat="1" x14ac:dyDescent="0.25">
      <c r="A368" s="234"/>
      <c r="B368" s="42"/>
      <c r="C368" s="62" t="s">
        <v>544</v>
      </c>
      <c r="D368" s="87"/>
      <c r="E368" s="30"/>
      <c r="F368" s="30"/>
      <c r="G368" s="108"/>
      <c r="H368" s="87">
        <v>10410</v>
      </c>
      <c r="I368" s="30">
        <v>10410</v>
      </c>
      <c r="J368" s="30"/>
      <c r="K368" s="108"/>
      <c r="L368" s="87">
        <v>10408</v>
      </c>
      <c r="M368" s="30">
        <v>10408</v>
      </c>
      <c r="N368" s="30"/>
      <c r="O368" s="108"/>
    </row>
    <row r="369" spans="1:15" s="10" customFormat="1" x14ac:dyDescent="0.25">
      <c r="A369" s="234"/>
      <c r="B369" s="42"/>
      <c r="C369" s="248" t="s">
        <v>615</v>
      </c>
      <c r="D369" s="87"/>
      <c r="E369" s="30"/>
      <c r="F369" s="30"/>
      <c r="G369" s="108"/>
      <c r="H369" s="87">
        <v>37970</v>
      </c>
      <c r="I369" s="30">
        <v>37970</v>
      </c>
      <c r="J369" s="30"/>
      <c r="K369" s="108"/>
      <c r="L369" s="87">
        <v>37968</v>
      </c>
      <c r="M369" s="30">
        <v>37968</v>
      </c>
      <c r="N369" s="30"/>
      <c r="O369" s="108"/>
    </row>
    <row r="370" spans="1:15" s="10" customFormat="1" x14ac:dyDescent="0.25">
      <c r="A370" s="234"/>
      <c r="B370" s="42"/>
      <c r="C370" s="248" t="s">
        <v>616</v>
      </c>
      <c r="D370" s="87"/>
      <c r="E370" s="30"/>
      <c r="F370" s="30"/>
      <c r="G370" s="108"/>
      <c r="H370" s="87">
        <v>1524</v>
      </c>
      <c r="I370" s="30">
        <v>1524</v>
      </c>
      <c r="J370" s="30"/>
      <c r="K370" s="108"/>
      <c r="L370" s="87">
        <v>1239</v>
      </c>
      <c r="M370" s="30">
        <v>1239</v>
      </c>
      <c r="N370" s="30"/>
      <c r="O370" s="108"/>
    </row>
    <row r="371" spans="1:15" s="10" customFormat="1" x14ac:dyDescent="0.25">
      <c r="A371" s="234"/>
      <c r="B371" s="42"/>
      <c r="C371" s="248" t="s">
        <v>617</v>
      </c>
      <c r="D371" s="87"/>
      <c r="E371" s="30"/>
      <c r="F371" s="30"/>
      <c r="G371" s="108"/>
      <c r="H371" s="87">
        <v>1220</v>
      </c>
      <c r="I371" s="30">
        <v>1220</v>
      </c>
      <c r="J371" s="30"/>
      <c r="K371" s="108"/>
      <c r="L371" s="87">
        <v>1220</v>
      </c>
      <c r="M371" s="30">
        <v>1220</v>
      </c>
      <c r="N371" s="30"/>
      <c r="O371" s="108"/>
    </row>
    <row r="372" spans="1:15" s="10" customFormat="1" x14ac:dyDescent="0.25">
      <c r="A372" s="234"/>
      <c r="B372" s="42"/>
      <c r="C372" s="248" t="s">
        <v>618</v>
      </c>
      <c r="D372" s="87"/>
      <c r="E372" s="30"/>
      <c r="F372" s="30"/>
      <c r="G372" s="108"/>
      <c r="H372" s="87">
        <v>2100</v>
      </c>
      <c r="I372" s="30">
        <v>2100</v>
      </c>
      <c r="J372" s="30"/>
      <c r="K372" s="108"/>
      <c r="L372" s="87">
        <v>1938</v>
      </c>
      <c r="M372" s="30">
        <v>1938</v>
      </c>
      <c r="N372" s="30"/>
      <c r="O372" s="108"/>
    </row>
    <row r="373" spans="1:15" s="10" customFormat="1" ht="30" x14ac:dyDescent="0.25">
      <c r="A373" s="234"/>
      <c r="B373" s="42"/>
      <c r="C373" s="248" t="s">
        <v>619</v>
      </c>
      <c r="D373" s="87"/>
      <c r="E373" s="30"/>
      <c r="F373" s="30"/>
      <c r="G373" s="108"/>
      <c r="H373" s="87">
        <v>140912</v>
      </c>
      <c r="I373" s="30">
        <v>140912</v>
      </c>
      <c r="J373" s="30"/>
      <c r="K373" s="108"/>
      <c r="L373" s="87">
        <v>0</v>
      </c>
      <c r="M373" s="30">
        <v>0</v>
      </c>
      <c r="N373" s="30"/>
      <c r="O373" s="108"/>
    </row>
    <row r="374" spans="1:15" s="10" customFormat="1" ht="30" x14ac:dyDescent="0.25">
      <c r="A374" s="234"/>
      <c r="B374" s="42"/>
      <c r="C374" s="248" t="s">
        <v>620</v>
      </c>
      <c r="D374" s="87"/>
      <c r="E374" s="30"/>
      <c r="F374" s="30"/>
      <c r="G374" s="108"/>
      <c r="H374" s="87">
        <v>66558</v>
      </c>
      <c r="I374" s="30">
        <v>66558</v>
      </c>
      <c r="J374" s="30"/>
      <c r="K374" s="108"/>
      <c r="L374" s="87">
        <v>0</v>
      </c>
      <c r="M374" s="30">
        <v>0</v>
      </c>
      <c r="N374" s="30"/>
      <c r="O374" s="108"/>
    </row>
    <row r="375" spans="1:15" s="10" customFormat="1" x14ac:dyDescent="0.25">
      <c r="A375" s="234"/>
      <c r="B375" s="42"/>
      <c r="C375" s="248" t="s">
        <v>656</v>
      </c>
      <c r="D375" s="87"/>
      <c r="E375" s="30"/>
      <c r="F375" s="30"/>
      <c r="G375" s="108"/>
      <c r="H375" s="87">
        <v>7036</v>
      </c>
      <c r="I375" s="30">
        <v>7036</v>
      </c>
      <c r="J375" s="30"/>
      <c r="K375" s="108"/>
      <c r="L375" s="87">
        <v>5807</v>
      </c>
      <c r="M375" s="30">
        <v>5807</v>
      </c>
      <c r="N375" s="30"/>
      <c r="O375" s="108"/>
    </row>
    <row r="376" spans="1:15" s="10" customFormat="1" x14ac:dyDescent="0.25">
      <c r="A376" s="234"/>
      <c r="B376" s="42"/>
      <c r="C376" s="248" t="s">
        <v>674</v>
      </c>
      <c r="D376" s="87"/>
      <c r="E376" s="30"/>
      <c r="F376" s="30"/>
      <c r="G376" s="108"/>
      <c r="H376" s="87">
        <v>2031</v>
      </c>
      <c r="I376" s="30">
        <v>2031</v>
      </c>
      <c r="J376" s="30"/>
      <c r="K376" s="108"/>
      <c r="L376" s="87">
        <v>2031</v>
      </c>
      <c r="M376" s="30">
        <v>2031</v>
      </c>
      <c r="N376" s="30"/>
      <c r="O376" s="108"/>
    </row>
    <row r="377" spans="1:15" s="10" customFormat="1" x14ac:dyDescent="0.25">
      <c r="A377" s="234"/>
      <c r="B377" s="42"/>
      <c r="C377" s="248" t="s">
        <v>675</v>
      </c>
      <c r="D377" s="87"/>
      <c r="E377" s="30"/>
      <c r="F377" s="30"/>
      <c r="G377" s="108"/>
      <c r="H377" s="87">
        <v>324</v>
      </c>
      <c r="I377" s="30">
        <v>324</v>
      </c>
      <c r="J377" s="30"/>
      <c r="K377" s="108"/>
      <c r="L377" s="87">
        <v>323</v>
      </c>
      <c r="M377" s="30">
        <v>323</v>
      </c>
      <c r="N377" s="30"/>
      <c r="O377" s="108"/>
    </row>
    <row r="378" spans="1:15" s="10" customFormat="1" x14ac:dyDescent="0.25">
      <c r="A378" s="234"/>
      <c r="B378" s="42"/>
      <c r="C378" s="84" t="s">
        <v>65</v>
      </c>
      <c r="D378" s="91">
        <f>SUM(D347:D360)</f>
        <v>147172</v>
      </c>
      <c r="E378" s="44">
        <f>SUM(E347:E360)</f>
        <v>147172</v>
      </c>
      <c r="F378" s="44">
        <f>SUM(F347:F359)</f>
        <v>0</v>
      </c>
      <c r="G378" s="116">
        <f>SUM(G347:G359)</f>
        <v>0</v>
      </c>
      <c r="H378" s="91">
        <f t="shared" ref="H378:O378" si="45">SUM(H347:H377)</f>
        <v>459046</v>
      </c>
      <c r="I378" s="44">
        <f t="shared" si="45"/>
        <v>459046</v>
      </c>
      <c r="J378" s="44">
        <f t="shared" si="45"/>
        <v>0</v>
      </c>
      <c r="K378" s="116">
        <f t="shared" si="45"/>
        <v>0</v>
      </c>
      <c r="L378" s="91">
        <f t="shared" si="45"/>
        <v>214640</v>
      </c>
      <c r="M378" s="44">
        <f t="shared" si="45"/>
        <v>214640</v>
      </c>
      <c r="N378" s="44">
        <f t="shared" si="45"/>
        <v>0</v>
      </c>
      <c r="O378" s="116">
        <f t="shared" si="45"/>
        <v>0</v>
      </c>
    </row>
    <row r="379" spans="1:15" s="10" customFormat="1" x14ac:dyDescent="0.25">
      <c r="A379" s="234"/>
      <c r="B379" s="52"/>
      <c r="C379" s="84"/>
      <c r="D379" s="80"/>
      <c r="E379" s="83"/>
      <c r="F379" s="83"/>
      <c r="G379" s="111"/>
      <c r="H379" s="80"/>
      <c r="I379" s="83"/>
      <c r="J379" s="83"/>
      <c r="K379" s="111"/>
      <c r="L379" s="80"/>
      <c r="M379" s="83"/>
      <c r="N379" s="83"/>
      <c r="O379" s="111"/>
    </row>
    <row r="380" spans="1:15" s="10" customFormat="1" x14ac:dyDescent="0.25">
      <c r="A380" s="234"/>
      <c r="B380" s="42" t="s">
        <v>51</v>
      </c>
      <c r="C380" s="66" t="s">
        <v>80</v>
      </c>
      <c r="D380" s="80"/>
      <c r="E380" s="83"/>
      <c r="F380" s="83"/>
      <c r="G380" s="111"/>
      <c r="H380" s="80"/>
      <c r="I380" s="83"/>
      <c r="J380" s="83"/>
      <c r="K380" s="111"/>
      <c r="L380" s="80"/>
      <c r="M380" s="83"/>
      <c r="N380" s="83"/>
      <c r="O380" s="111"/>
    </row>
    <row r="381" spans="1:15" s="10" customFormat="1" x14ac:dyDescent="0.25">
      <c r="A381" s="234"/>
      <c r="B381" s="42"/>
      <c r="C381" s="66" t="s">
        <v>131</v>
      </c>
      <c r="D381" s="80"/>
      <c r="E381" s="83"/>
      <c r="F381" s="83"/>
      <c r="G381" s="111"/>
      <c r="H381" s="80"/>
      <c r="I381" s="83"/>
      <c r="J381" s="83"/>
      <c r="K381" s="111"/>
      <c r="L381" s="80"/>
      <c r="M381" s="83"/>
      <c r="N381" s="83"/>
      <c r="O381" s="111"/>
    </row>
    <row r="382" spans="1:15" s="10" customFormat="1" ht="30" x14ac:dyDescent="0.25">
      <c r="A382" s="234"/>
      <c r="B382" s="42"/>
      <c r="C382" s="62" t="s">
        <v>169</v>
      </c>
      <c r="D382" s="87">
        <v>4000</v>
      </c>
      <c r="E382" s="30">
        <v>4000</v>
      </c>
      <c r="F382" s="30"/>
      <c r="G382" s="108"/>
      <c r="H382" s="87">
        <v>0</v>
      </c>
      <c r="I382" s="30">
        <v>0</v>
      </c>
      <c r="J382" s="30"/>
      <c r="K382" s="108"/>
      <c r="L382" s="87">
        <v>0</v>
      </c>
      <c r="M382" s="30">
        <v>0</v>
      </c>
      <c r="N382" s="30"/>
      <c r="O382" s="108"/>
    </row>
    <row r="383" spans="1:15" s="10" customFormat="1" x14ac:dyDescent="0.25">
      <c r="A383" s="234"/>
      <c r="B383" s="42"/>
      <c r="C383" s="62" t="s">
        <v>543</v>
      </c>
      <c r="D383" s="87"/>
      <c r="E383" s="30"/>
      <c r="F383" s="30"/>
      <c r="G383" s="108"/>
      <c r="H383" s="87">
        <v>3271</v>
      </c>
      <c r="I383" s="30">
        <v>3271</v>
      </c>
      <c r="J383" s="30"/>
      <c r="K383" s="108"/>
      <c r="L383" s="87">
        <v>3271</v>
      </c>
      <c r="M383" s="30">
        <v>3271</v>
      </c>
      <c r="N383" s="30"/>
      <c r="O383" s="108"/>
    </row>
    <row r="384" spans="1:15" s="10" customFormat="1" x14ac:dyDescent="0.25">
      <c r="A384" s="234"/>
      <c r="B384" s="42"/>
      <c r="C384" s="62" t="s">
        <v>542</v>
      </c>
      <c r="D384" s="87"/>
      <c r="E384" s="30"/>
      <c r="F384" s="30"/>
      <c r="G384" s="108"/>
      <c r="H384" s="87">
        <v>1068</v>
      </c>
      <c r="I384" s="30">
        <v>1068</v>
      </c>
      <c r="J384" s="30"/>
      <c r="K384" s="108"/>
      <c r="L384" s="87">
        <v>1068</v>
      </c>
      <c r="M384" s="30">
        <v>1068</v>
      </c>
      <c r="N384" s="30"/>
      <c r="O384" s="108"/>
    </row>
    <row r="385" spans="1:15" s="10" customFormat="1" ht="30" x14ac:dyDescent="0.25">
      <c r="A385" s="234"/>
      <c r="B385" s="42"/>
      <c r="C385" s="62" t="s">
        <v>657</v>
      </c>
      <c r="D385" s="87"/>
      <c r="E385" s="30"/>
      <c r="F385" s="30"/>
      <c r="G385" s="108"/>
      <c r="H385" s="87">
        <v>300</v>
      </c>
      <c r="I385" s="30">
        <v>300</v>
      </c>
      <c r="J385" s="30"/>
      <c r="K385" s="108"/>
      <c r="L385" s="87">
        <v>0</v>
      </c>
      <c r="M385" s="30">
        <v>0</v>
      </c>
      <c r="N385" s="30"/>
      <c r="O385" s="108"/>
    </row>
    <row r="386" spans="1:15" s="10" customFormat="1" x14ac:dyDescent="0.25">
      <c r="A386" s="24"/>
      <c r="B386" s="42"/>
      <c r="C386" s="237" t="s">
        <v>46</v>
      </c>
      <c r="D386" s="89">
        <f>SUM(D382:D382)</f>
        <v>4000</v>
      </c>
      <c r="E386" s="40">
        <f>SUM(E382:E382)</f>
        <v>4000</v>
      </c>
      <c r="F386" s="40">
        <f>SUM(F382:F382)</f>
        <v>0</v>
      </c>
      <c r="G386" s="106">
        <f>SUM(G382:G382)</f>
        <v>0</v>
      </c>
      <c r="H386" s="89">
        <f>SUM(H382:H385)</f>
        <v>4639</v>
      </c>
      <c r="I386" s="40">
        <f>SUM(I382:I385)</f>
        <v>4639</v>
      </c>
      <c r="J386" s="40">
        <f>SUM(J382:J382)</f>
        <v>0</v>
      </c>
      <c r="K386" s="106">
        <f>SUM(K382:K382)</f>
        <v>0</v>
      </c>
      <c r="L386" s="89">
        <f>SUM(L382:L385)</f>
        <v>4339</v>
      </c>
      <c r="M386" s="40">
        <f>SUM(M382:M385)</f>
        <v>4339</v>
      </c>
      <c r="N386" s="40">
        <f>SUM(N382:N382)</f>
        <v>0</v>
      </c>
      <c r="O386" s="106">
        <f>SUM(O382:O382)</f>
        <v>0</v>
      </c>
    </row>
    <row r="387" spans="1:15" s="10" customFormat="1" x14ac:dyDescent="0.25">
      <c r="A387" s="24"/>
      <c r="B387" s="42"/>
      <c r="C387" s="237"/>
      <c r="D387" s="39"/>
      <c r="E387" s="40"/>
      <c r="F387" s="40"/>
      <c r="G387" s="103"/>
      <c r="H387" s="39"/>
      <c r="I387" s="40"/>
      <c r="J387" s="40"/>
      <c r="K387" s="103"/>
      <c r="L387" s="39"/>
      <c r="M387" s="40"/>
      <c r="N387" s="40"/>
      <c r="O387" s="103"/>
    </row>
    <row r="388" spans="1:15" s="10" customFormat="1" x14ac:dyDescent="0.25">
      <c r="A388" s="249"/>
      <c r="B388" s="53"/>
      <c r="C388" s="66" t="s">
        <v>132</v>
      </c>
      <c r="D388" s="35"/>
      <c r="E388" s="30"/>
      <c r="F388" s="30"/>
      <c r="G388" s="102"/>
      <c r="H388" s="35"/>
      <c r="I388" s="30"/>
      <c r="J388" s="30"/>
      <c r="K388" s="102"/>
      <c r="L388" s="35"/>
      <c r="M388" s="30"/>
      <c r="N388" s="30"/>
      <c r="O388" s="102"/>
    </row>
    <row r="389" spans="1:15" s="10" customFormat="1" ht="45" x14ac:dyDescent="0.25">
      <c r="A389" s="24"/>
      <c r="B389" s="53"/>
      <c r="C389" s="248" t="s">
        <v>352</v>
      </c>
      <c r="D389" s="87">
        <v>1710</v>
      </c>
      <c r="E389" s="30">
        <v>1710</v>
      </c>
      <c r="F389" s="30"/>
      <c r="G389" s="108"/>
      <c r="H389" s="87">
        <v>1710</v>
      </c>
      <c r="I389" s="30">
        <v>1710</v>
      </c>
      <c r="J389" s="30"/>
      <c r="K389" s="108"/>
      <c r="L389" s="87">
        <v>1710</v>
      </c>
      <c r="M389" s="30">
        <v>1710</v>
      </c>
      <c r="N389" s="30"/>
      <c r="O389" s="108"/>
    </row>
    <row r="390" spans="1:15" s="10" customFormat="1" ht="30" x14ac:dyDescent="0.25">
      <c r="A390" s="24"/>
      <c r="B390" s="53"/>
      <c r="C390" s="248" t="s">
        <v>353</v>
      </c>
      <c r="D390" s="87">
        <v>4500</v>
      </c>
      <c r="E390" s="30">
        <v>4500</v>
      </c>
      <c r="F390" s="30"/>
      <c r="G390" s="108"/>
      <c r="H390" s="87">
        <v>4500</v>
      </c>
      <c r="I390" s="30">
        <v>4500</v>
      </c>
      <c r="J390" s="30"/>
      <c r="K390" s="108"/>
      <c r="L390" s="87">
        <v>0</v>
      </c>
      <c r="M390" s="30">
        <v>0</v>
      </c>
      <c r="N390" s="30"/>
      <c r="O390" s="108"/>
    </row>
    <row r="391" spans="1:15" s="10" customFormat="1" x14ac:dyDescent="0.25">
      <c r="A391" s="24"/>
      <c r="B391" s="53"/>
      <c r="C391" s="248" t="s">
        <v>354</v>
      </c>
      <c r="D391" s="87">
        <v>4953</v>
      </c>
      <c r="E391" s="30">
        <v>4953</v>
      </c>
      <c r="F391" s="30"/>
      <c r="G391" s="108"/>
      <c r="H391" s="87">
        <v>0</v>
      </c>
      <c r="I391" s="30">
        <v>0</v>
      </c>
      <c r="J391" s="30"/>
      <c r="K391" s="108"/>
      <c r="L391" s="87">
        <v>0</v>
      </c>
      <c r="M391" s="30">
        <v>0</v>
      </c>
      <c r="N391" s="30"/>
      <c r="O391" s="108"/>
    </row>
    <row r="392" spans="1:15" s="10" customFormat="1" ht="30" x14ac:dyDescent="0.25">
      <c r="A392" s="24"/>
      <c r="B392" s="53"/>
      <c r="C392" s="248" t="s">
        <v>524</v>
      </c>
      <c r="D392" s="87">
        <v>3000</v>
      </c>
      <c r="E392" s="30">
        <v>3000</v>
      </c>
      <c r="F392" s="30"/>
      <c r="G392" s="108"/>
      <c r="H392" s="87">
        <v>2740</v>
      </c>
      <c r="I392" s="30">
        <v>2740</v>
      </c>
      <c r="J392" s="30"/>
      <c r="K392" s="108"/>
      <c r="L392" s="87">
        <v>2740</v>
      </c>
      <c r="M392" s="30">
        <v>2740</v>
      </c>
      <c r="N392" s="30"/>
      <c r="O392" s="108"/>
    </row>
    <row r="393" spans="1:15" s="10" customFormat="1" x14ac:dyDescent="0.25">
      <c r="A393" s="24"/>
      <c r="B393" s="53"/>
      <c r="C393" s="248" t="s">
        <v>355</v>
      </c>
      <c r="D393" s="87">
        <v>2500</v>
      </c>
      <c r="E393" s="30">
        <v>2500</v>
      </c>
      <c r="F393" s="30"/>
      <c r="G393" s="108"/>
      <c r="H393" s="87">
        <v>2500</v>
      </c>
      <c r="I393" s="30">
        <v>2500</v>
      </c>
      <c r="J393" s="30"/>
      <c r="K393" s="108"/>
      <c r="L393" s="87">
        <v>2500</v>
      </c>
      <c r="M393" s="30">
        <v>2500</v>
      </c>
      <c r="N393" s="30"/>
      <c r="O393" s="108"/>
    </row>
    <row r="394" spans="1:15" s="10" customFormat="1" ht="30" x14ac:dyDescent="0.25">
      <c r="A394" s="24"/>
      <c r="B394" s="53"/>
      <c r="C394" s="248" t="s">
        <v>525</v>
      </c>
      <c r="D394" s="87"/>
      <c r="E394" s="30"/>
      <c r="F394" s="30"/>
      <c r="G394" s="108"/>
      <c r="H394" s="87">
        <v>3850</v>
      </c>
      <c r="I394" s="30">
        <v>3850</v>
      </c>
      <c r="J394" s="30"/>
      <c r="K394" s="108"/>
      <c r="L394" s="87">
        <v>0</v>
      </c>
      <c r="M394" s="30">
        <v>0</v>
      </c>
      <c r="N394" s="30"/>
      <c r="O394" s="108"/>
    </row>
    <row r="395" spans="1:15" s="10" customFormat="1" x14ac:dyDescent="0.25">
      <c r="A395" s="24"/>
      <c r="B395" s="53"/>
      <c r="C395" s="248" t="s">
        <v>541</v>
      </c>
      <c r="D395" s="87"/>
      <c r="E395" s="30"/>
      <c r="F395" s="30"/>
      <c r="G395" s="108"/>
      <c r="H395" s="87">
        <v>2559</v>
      </c>
      <c r="I395" s="30">
        <v>2559</v>
      </c>
      <c r="J395" s="30"/>
      <c r="K395" s="108"/>
      <c r="L395" s="87">
        <v>2014</v>
      </c>
      <c r="M395" s="30">
        <v>2014</v>
      </c>
      <c r="N395" s="30"/>
      <c r="O395" s="108"/>
    </row>
    <row r="396" spans="1:15" s="10" customFormat="1" x14ac:dyDescent="0.25">
      <c r="A396" s="24"/>
      <c r="B396" s="53"/>
      <c r="C396" s="237" t="s">
        <v>46</v>
      </c>
      <c r="D396" s="89">
        <f>SUM(D389:D393)</f>
        <v>16663</v>
      </c>
      <c r="E396" s="40">
        <f>SUM(E389:E393)</f>
        <v>16663</v>
      </c>
      <c r="F396" s="40">
        <f>SUM(F389:F389)</f>
        <v>0</v>
      </c>
      <c r="G396" s="106">
        <f>SUM(G389:G389)</f>
        <v>0</v>
      </c>
      <c r="H396" s="89">
        <f>SUM(H389:H395)</f>
        <v>17859</v>
      </c>
      <c r="I396" s="40">
        <f>SUM(I389:I395)</f>
        <v>17859</v>
      </c>
      <c r="J396" s="40">
        <f>SUM(J389:J394)</f>
        <v>0</v>
      </c>
      <c r="K396" s="106">
        <f>SUM(K389:K394)</f>
        <v>0</v>
      </c>
      <c r="L396" s="89">
        <f>SUM(L389:L395)</f>
        <v>8964</v>
      </c>
      <c r="M396" s="40">
        <f>SUM(M389:M395)</f>
        <v>8964</v>
      </c>
      <c r="N396" s="40">
        <f>SUM(N389:N394)</f>
        <v>0</v>
      </c>
      <c r="O396" s="106">
        <f>SUM(O389:O394)</f>
        <v>0</v>
      </c>
    </row>
    <row r="397" spans="1:15" s="10" customFormat="1" x14ac:dyDescent="0.25">
      <c r="A397" s="24"/>
      <c r="B397" s="53"/>
      <c r="C397" s="237"/>
      <c r="D397" s="39"/>
      <c r="E397" s="40"/>
      <c r="F397" s="40"/>
      <c r="G397" s="103"/>
      <c r="H397" s="39"/>
      <c r="I397" s="40"/>
      <c r="J397" s="40"/>
      <c r="K397" s="103"/>
      <c r="L397" s="39"/>
      <c r="M397" s="40"/>
      <c r="N397" s="40"/>
      <c r="O397" s="103"/>
    </row>
    <row r="398" spans="1:15" s="10" customFormat="1" x14ac:dyDescent="0.25">
      <c r="A398" s="24"/>
      <c r="B398" s="53"/>
      <c r="C398" s="66" t="s">
        <v>105</v>
      </c>
      <c r="D398" s="39"/>
      <c r="E398" s="40"/>
      <c r="F398" s="40"/>
      <c r="G398" s="103"/>
      <c r="H398" s="39"/>
      <c r="I398" s="40"/>
      <c r="J398" s="40"/>
      <c r="K398" s="103"/>
      <c r="L398" s="39"/>
      <c r="M398" s="40"/>
      <c r="N398" s="40"/>
      <c r="O398" s="103"/>
    </row>
    <row r="399" spans="1:15" s="10" customFormat="1" x14ac:dyDescent="0.25">
      <c r="A399" s="24"/>
      <c r="B399" s="53"/>
      <c r="C399" s="62" t="s">
        <v>17</v>
      </c>
      <c r="D399" s="82">
        <v>259442</v>
      </c>
      <c r="E399" s="54">
        <v>259442</v>
      </c>
      <c r="F399" s="54"/>
      <c r="G399" s="109"/>
      <c r="H399" s="82">
        <v>83920</v>
      </c>
      <c r="I399" s="54">
        <v>83920</v>
      </c>
      <c r="J399" s="54"/>
      <c r="K399" s="109"/>
      <c r="L399" s="82">
        <v>0</v>
      </c>
      <c r="M399" s="54">
        <v>0</v>
      </c>
      <c r="N399" s="54"/>
      <c r="O399" s="109"/>
    </row>
    <row r="400" spans="1:15" s="10" customFormat="1" x14ac:dyDescent="0.25">
      <c r="A400" s="24"/>
      <c r="B400" s="53"/>
      <c r="C400" s="62" t="s">
        <v>128</v>
      </c>
      <c r="D400" s="82">
        <v>0</v>
      </c>
      <c r="E400" s="54">
        <v>0</v>
      </c>
      <c r="F400" s="54"/>
      <c r="G400" s="109"/>
      <c r="H400" s="82">
        <v>0</v>
      </c>
      <c r="I400" s="54">
        <v>0</v>
      </c>
      <c r="J400" s="54"/>
      <c r="K400" s="109"/>
      <c r="L400" s="82">
        <v>0</v>
      </c>
      <c r="M400" s="54">
        <v>0</v>
      </c>
      <c r="N400" s="54"/>
      <c r="O400" s="109"/>
    </row>
    <row r="401" spans="1:15" s="10" customFormat="1" ht="30" x14ac:dyDescent="0.25">
      <c r="A401" s="24"/>
      <c r="B401" s="53"/>
      <c r="C401" s="248" t="s">
        <v>167</v>
      </c>
      <c r="D401" s="82">
        <v>9753</v>
      </c>
      <c r="E401" s="54">
        <v>9753</v>
      </c>
      <c r="F401" s="54"/>
      <c r="G401" s="109"/>
      <c r="H401" s="82">
        <v>10617</v>
      </c>
      <c r="I401" s="54">
        <v>10617</v>
      </c>
      <c r="J401" s="54"/>
      <c r="K401" s="109"/>
      <c r="L401" s="82">
        <v>290</v>
      </c>
      <c r="M401" s="54">
        <v>290</v>
      </c>
      <c r="N401" s="54"/>
      <c r="O401" s="109"/>
    </row>
    <row r="402" spans="1:15" s="10" customFormat="1" x14ac:dyDescent="0.25">
      <c r="A402" s="24"/>
      <c r="B402" s="53"/>
      <c r="C402" s="248" t="s">
        <v>356</v>
      </c>
      <c r="D402" s="88">
        <v>107</v>
      </c>
      <c r="E402" s="54">
        <v>107</v>
      </c>
      <c r="F402" s="54"/>
      <c r="G402" s="110"/>
      <c r="H402" s="88">
        <v>0</v>
      </c>
      <c r="I402" s="54">
        <v>0</v>
      </c>
      <c r="J402" s="54"/>
      <c r="K402" s="110"/>
      <c r="L402" s="88">
        <v>0</v>
      </c>
      <c r="M402" s="54">
        <v>0</v>
      </c>
      <c r="N402" s="54"/>
      <c r="O402" s="110"/>
    </row>
    <row r="403" spans="1:15" s="10" customFormat="1" x14ac:dyDescent="0.25">
      <c r="A403" s="24"/>
      <c r="B403" s="53"/>
      <c r="C403" s="248" t="s">
        <v>357</v>
      </c>
      <c r="D403" s="88">
        <v>1000</v>
      </c>
      <c r="E403" s="54">
        <v>1000</v>
      </c>
      <c r="F403" s="54"/>
      <c r="G403" s="110"/>
      <c r="H403" s="88">
        <v>0</v>
      </c>
      <c r="I403" s="54">
        <v>0</v>
      </c>
      <c r="J403" s="54"/>
      <c r="K403" s="110"/>
      <c r="L403" s="88">
        <v>0</v>
      </c>
      <c r="M403" s="54">
        <v>0</v>
      </c>
      <c r="N403" s="54"/>
      <c r="O403" s="110"/>
    </row>
    <row r="404" spans="1:15" s="10" customFormat="1" x14ac:dyDescent="0.25">
      <c r="A404" s="24"/>
      <c r="B404" s="53"/>
      <c r="C404" s="248" t="s">
        <v>526</v>
      </c>
      <c r="D404" s="88"/>
      <c r="E404" s="54"/>
      <c r="F404" s="54"/>
      <c r="G404" s="110"/>
      <c r="H404" s="88">
        <v>0</v>
      </c>
      <c r="I404" s="54">
        <v>0</v>
      </c>
      <c r="J404" s="54"/>
      <c r="K404" s="110"/>
      <c r="L404" s="88">
        <v>0</v>
      </c>
      <c r="M404" s="54">
        <v>0</v>
      </c>
      <c r="N404" s="54"/>
      <c r="O404" s="110"/>
    </row>
    <row r="405" spans="1:15" s="10" customFormat="1" x14ac:dyDescent="0.25">
      <c r="A405" s="24"/>
      <c r="B405" s="53"/>
      <c r="C405" s="237" t="s">
        <v>46</v>
      </c>
      <c r="D405" s="89">
        <f>SUM(D399:D403)</f>
        <v>270302</v>
      </c>
      <c r="E405" s="40">
        <f>SUM(E399:E403)</f>
        <v>270302</v>
      </c>
      <c r="F405" s="40">
        <f>SUM(F399:F403)</f>
        <v>0</v>
      </c>
      <c r="G405" s="106">
        <f>SUM(G399:G403)</f>
        <v>0</v>
      </c>
      <c r="H405" s="89">
        <f>SUM(H399:H404)</f>
        <v>94537</v>
      </c>
      <c r="I405" s="40">
        <f>SUM(I399:I404)</f>
        <v>94537</v>
      </c>
      <c r="J405" s="40">
        <f>SUM(J399:J403)</f>
        <v>0</v>
      </c>
      <c r="K405" s="106">
        <f>SUM(K399:K403)</f>
        <v>0</v>
      </c>
      <c r="L405" s="89">
        <f>SUM(L399:L404)</f>
        <v>290</v>
      </c>
      <c r="M405" s="40">
        <f>SUM(M399:M404)</f>
        <v>290</v>
      </c>
      <c r="N405" s="40">
        <f>SUM(N399:N403)</f>
        <v>0</v>
      </c>
      <c r="O405" s="106">
        <f>SUM(O399:O403)</f>
        <v>0</v>
      </c>
    </row>
    <row r="406" spans="1:15" s="10" customFormat="1" x14ac:dyDescent="0.25">
      <c r="A406" s="24"/>
      <c r="B406" s="53"/>
      <c r="C406" s="237"/>
      <c r="D406" s="89"/>
      <c r="E406" s="40"/>
      <c r="F406" s="40"/>
      <c r="G406" s="106"/>
      <c r="H406" s="89"/>
      <c r="I406" s="40"/>
      <c r="J406" s="40"/>
      <c r="K406" s="106"/>
      <c r="L406" s="89"/>
      <c r="M406" s="40"/>
      <c r="N406" s="40"/>
      <c r="O406" s="106"/>
    </row>
    <row r="407" spans="1:15" s="10" customFormat="1" ht="30" x14ac:dyDescent="0.25">
      <c r="A407" s="24"/>
      <c r="B407" s="53"/>
      <c r="C407" s="62" t="s">
        <v>150</v>
      </c>
      <c r="D407" s="89"/>
      <c r="E407" s="40"/>
      <c r="F407" s="40"/>
      <c r="G407" s="106"/>
      <c r="H407" s="89"/>
      <c r="I407" s="40"/>
      <c r="J407" s="40"/>
      <c r="K407" s="106"/>
      <c r="L407" s="89"/>
      <c r="M407" s="40"/>
      <c r="N407" s="40"/>
      <c r="O407" s="106"/>
    </row>
    <row r="408" spans="1:15" s="10" customFormat="1" x14ac:dyDescent="0.25">
      <c r="A408" s="24"/>
      <c r="B408" s="53"/>
      <c r="C408" s="66" t="s">
        <v>151</v>
      </c>
      <c r="D408" s="87">
        <v>3040</v>
      </c>
      <c r="E408" s="30"/>
      <c r="F408" s="30">
        <v>3040</v>
      </c>
      <c r="G408" s="108"/>
      <c r="H408" s="87">
        <v>3040</v>
      </c>
      <c r="I408" s="30"/>
      <c r="J408" s="30">
        <v>3040</v>
      </c>
      <c r="K408" s="108"/>
      <c r="L408" s="87">
        <v>3040</v>
      </c>
      <c r="M408" s="30"/>
      <c r="N408" s="30">
        <v>3040</v>
      </c>
      <c r="O408" s="108"/>
    </row>
    <row r="409" spans="1:15" s="10" customFormat="1" x14ac:dyDescent="0.25">
      <c r="A409" s="24"/>
      <c r="B409" s="53"/>
      <c r="C409" s="66" t="s">
        <v>647</v>
      </c>
      <c r="D409" s="87"/>
      <c r="E409" s="30"/>
      <c r="F409" s="30"/>
      <c r="G409" s="108"/>
      <c r="H409" s="87">
        <v>350</v>
      </c>
      <c r="I409" s="30">
        <v>350</v>
      </c>
      <c r="J409" s="30"/>
      <c r="K409" s="108"/>
      <c r="L409" s="87">
        <v>350</v>
      </c>
      <c r="M409" s="30">
        <v>350</v>
      </c>
      <c r="N409" s="30"/>
      <c r="O409" s="108"/>
    </row>
    <row r="410" spans="1:15" s="10" customFormat="1" x14ac:dyDescent="0.25">
      <c r="A410" s="24"/>
      <c r="B410" s="53"/>
      <c r="C410" s="237" t="s">
        <v>46</v>
      </c>
      <c r="D410" s="89">
        <f>SUM(D408)</f>
        <v>3040</v>
      </c>
      <c r="E410" s="40">
        <f>SUM(E408)</f>
        <v>0</v>
      </c>
      <c r="F410" s="40">
        <f>SUM(F408)</f>
        <v>3040</v>
      </c>
      <c r="G410" s="106">
        <f>SUM(G408)</f>
        <v>0</v>
      </c>
      <c r="H410" s="89">
        <f t="shared" ref="H410:K410" si="46">SUM(H408:H409)</f>
        <v>3390</v>
      </c>
      <c r="I410" s="40">
        <f t="shared" si="46"/>
        <v>350</v>
      </c>
      <c r="J410" s="40">
        <f t="shared" si="46"/>
        <v>3040</v>
      </c>
      <c r="K410" s="106">
        <f t="shared" si="46"/>
        <v>0</v>
      </c>
      <c r="L410" s="89">
        <f t="shared" ref="L410:O410" si="47">SUM(L408:L409)</f>
        <v>3390</v>
      </c>
      <c r="M410" s="40">
        <f t="shared" si="47"/>
        <v>350</v>
      </c>
      <c r="N410" s="40">
        <f t="shared" si="47"/>
        <v>3040</v>
      </c>
      <c r="O410" s="106">
        <f t="shared" si="47"/>
        <v>0</v>
      </c>
    </row>
    <row r="411" spans="1:15" s="10" customFormat="1" x14ac:dyDescent="0.25">
      <c r="A411" s="24"/>
      <c r="B411" s="53"/>
      <c r="C411" s="237"/>
      <c r="D411" s="39"/>
      <c r="E411" s="40"/>
      <c r="F411" s="40"/>
      <c r="G411" s="103"/>
      <c r="H411" s="39"/>
      <c r="I411" s="40"/>
      <c r="J411" s="40"/>
      <c r="K411" s="103"/>
      <c r="L411" s="39"/>
      <c r="M411" s="40"/>
      <c r="N411" s="40"/>
      <c r="O411" s="103"/>
    </row>
    <row r="412" spans="1:15" s="10" customFormat="1" x14ac:dyDescent="0.25">
      <c r="A412" s="24"/>
      <c r="B412" s="53"/>
      <c r="C412" s="84" t="s">
        <v>66</v>
      </c>
      <c r="D412" s="91">
        <f t="shared" ref="D412:K412" si="48">D386+D396+D405+D410</f>
        <v>294005</v>
      </c>
      <c r="E412" s="44">
        <f t="shared" si="48"/>
        <v>290965</v>
      </c>
      <c r="F412" s="44">
        <f t="shared" si="48"/>
        <v>3040</v>
      </c>
      <c r="G412" s="116">
        <f t="shared" si="48"/>
        <v>0</v>
      </c>
      <c r="H412" s="91">
        <f t="shared" si="48"/>
        <v>120425</v>
      </c>
      <c r="I412" s="44">
        <f t="shared" si="48"/>
        <v>117385</v>
      </c>
      <c r="J412" s="44">
        <f t="shared" si="48"/>
        <v>3040</v>
      </c>
      <c r="K412" s="116">
        <f t="shared" si="48"/>
        <v>0</v>
      </c>
      <c r="L412" s="91">
        <f t="shared" ref="L412:O412" si="49">L386+L396+L405+L410</f>
        <v>16983</v>
      </c>
      <c r="M412" s="44">
        <f t="shared" si="49"/>
        <v>13943</v>
      </c>
      <c r="N412" s="44">
        <f t="shared" si="49"/>
        <v>3040</v>
      </c>
      <c r="O412" s="116">
        <f t="shared" si="49"/>
        <v>0</v>
      </c>
    </row>
    <row r="413" spans="1:15" s="10" customFormat="1" x14ac:dyDescent="0.25">
      <c r="A413" s="24"/>
      <c r="B413" s="42"/>
      <c r="C413" s="84"/>
      <c r="D413" s="41"/>
      <c r="E413" s="72"/>
      <c r="F413" s="72"/>
      <c r="G413" s="107"/>
      <c r="H413" s="41"/>
      <c r="I413" s="72"/>
      <c r="J413" s="72"/>
      <c r="K413" s="107"/>
      <c r="L413" s="41"/>
      <c r="M413" s="72"/>
      <c r="N413" s="72"/>
      <c r="O413" s="107"/>
    </row>
    <row r="414" spans="1:15" s="10" customFormat="1" x14ac:dyDescent="0.25">
      <c r="A414" s="24"/>
      <c r="B414" s="42"/>
      <c r="C414" s="67" t="s">
        <v>32</v>
      </c>
      <c r="D414" s="81">
        <f t="shared" ref="D414:O414" si="50">D83+D98+D211+D230+D291+D344+D378+D412</f>
        <v>1870889</v>
      </c>
      <c r="E414" s="33">
        <f t="shared" si="50"/>
        <v>1488918</v>
      </c>
      <c r="F414" s="33">
        <f t="shared" si="50"/>
        <v>343821</v>
      </c>
      <c r="G414" s="101">
        <f t="shared" si="50"/>
        <v>38150</v>
      </c>
      <c r="H414" s="81">
        <f t="shared" si="50"/>
        <v>2609393</v>
      </c>
      <c r="I414" s="33">
        <f t="shared" si="50"/>
        <v>2206303</v>
      </c>
      <c r="J414" s="33">
        <f t="shared" si="50"/>
        <v>362340</v>
      </c>
      <c r="K414" s="101">
        <f t="shared" si="50"/>
        <v>40750</v>
      </c>
      <c r="L414" s="81">
        <f t="shared" si="50"/>
        <v>1685829</v>
      </c>
      <c r="M414" s="33">
        <f t="shared" si="50"/>
        <v>1309758</v>
      </c>
      <c r="N414" s="33">
        <f t="shared" si="50"/>
        <v>348779</v>
      </c>
      <c r="O414" s="101">
        <f t="shared" si="50"/>
        <v>27292</v>
      </c>
    </row>
    <row r="415" spans="1:15" s="10" customFormat="1" x14ac:dyDescent="0.25">
      <c r="A415" s="24"/>
      <c r="B415" s="55"/>
      <c r="C415" s="85"/>
      <c r="D415" s="80"/>
      <c r="E415" s="83"/>
      <c r="F415" s="83"/>
      <c r="G415" s="111"/>
      <c r="H415" s="80"/>
      <c r="I415" s="83"/>
      <c r="J415" s="83"/>
      <c r="K415" s="111"/>
      <c r="L415" s="80"/>
      <c r="M415" s="83"/>
      <c r="N415" s="83"/>
      <c r="O415" s="111"/>
    </row>
    <row r="416" spans="1:15" s="10" customFormat="1" x14ac:dyDescent="0.25">
      <c r="A416" s="24"/>
      <c r="B416" s="42" t="s">
        <v>103</v>
      </c>
      <c r="C416" s="66" t="s">
        <v>152</v>
      </c>
      <c r="D416" s="80"/>
      <c r="E416" s="83"/>
      <c r="F416" s="83"/>
      <c r="G416" s="111"/>
      <c r="H416" s="80"/>
      <c r="I416" s="83"/>
      <c r="J416" s="83"/>
      <c r="K416" s="111"/>
      <c r="L416" s="80"/>
      <c r="M416" s="83"/>
      <c r="N416" s="83"/>
      <c r="O416" s="111"/>
    </row>
    <row r="417" spans="1:15" s="10" customFormat="1" x14ac:dyDescent="0.25">
      <c r="A417" s="24"/>
      <c r="B417" s="52"/>
      <c r="C417" s="66" t="s">
        <v>153</v>
      </c>
      <c r="D417" s="80"/>
      <c r="E417" s="83"/>
      <c r="F417" s="83"/>
      <c r="G417" s="111"/>
      <c r="H417" s="80"/>
      <c r="I417" s="83"/>
      <c r="J417" s="83"/>
      <c r="K417" s="111"/>
      <c r="L417" s="80"/>
      <c r="M417" s="83"/>
      <c r="N417" s="83"/>
      <c r="O417" s="111"/>
    </row>
    <row r="418" spans="1:15" s="10" customFormat="1" x14ac:dyDescent="0.25">
      <c r="A418" s="24"/>
      <c r="B418" s="42"/>
      <c r="C418" s="26" t="s">
        <v>145</v>
      </c>
      <c r="D418" s="35"/>
      <c r="E418" s="30"/>
      <c r="F418" s="30"/>
      <c r="G418" s="102"/>
      <c r="H418" s="35"/>
      <c r="I418" s="30"/>
      <c r="J418" s="30"/>
      <c r="K418" s="102"/>
      <c r="L418" s="35"/>
      <c r="M418" s="30"/>
      <c r="N418" s="30"/>
      <c r="O418" s="102"/>
    </row>
    <row r="419" spans="1:15" s="10" customFormat="1" x14ac:dyDescent="0.25">
      <c r="A419" s="24"/>
      <c r="B419" s="42"/>
      <c r="C419" s="26" t="s">
        <v>146</v>
      </c>
      <c r="D419" s="35">
        <v>7109</v>
      </c>
      <c r="E419" s="30">
        <v>7109</v>
      </c>
      <c r="F419" s="30"/>
      <c r="G419" s="102"/>
      <c r="H419" s="35">
        <v>7109</v>
      </c>
      <c r="I419" s="30">
        <v>7109</v>
      </c>
      <c r="J419" s="30"/>
      <c r="K419" s="102"/>
      <c r="L419" s="35">
        <v>7109</v>
      </c>
      <c r="M419" s="30">
        <v>7109</v>
      </c>
      <c r="N419" s="30"/>
      <c r="O419" s="102"/>
    </row>
    <row r="420" spans="1:15" s="10" customFormat="1" x14ac:dyDescent="0.25">
      <c r="A420" s="24"/>
      <c r="B420" s="42"/>
      <c r="C420" s="26" t="s">
        <v>147</v>
      </c>
      <c r="D420" s="35"/>
      <c r="E420" s="30"/>
      <c r="F420" s="30"/>
      <c r="G420" s="102"/>
      <c r="H420" s="35">
        <v>984239</v>
      </c>
      <c r="I420" s="30">
        <v>984239</v>
      </c>
      <c r="J420" s="30"/>
      <c r="K420" s="102"/>
      <c r="L420" s="35">
        <v>984239</v>
      </c>
      <c r="M420" s="30">
        <v>984239</v>
      </c>
      <c r="N420" s="30"/>
      <c r="O420" s="102"/>
    </row>
    <row r="421" spans="1:15" s="10" customFormat="1" ht="30" x14ac:dyDescent="0.25">
      <c r="A421" s="24"/>
      <c r="B421" s="42"/>
      <c r="C421" s="45" t="s">
        <v>156</v>
      </c>
      <c r="D421" s="87">
        <v>10000</v>
      </c>
      <c r="E421" s="30">
        <v>10000</v>
      </c>
      <c r="F421" s="30"/>
      <c r="G421" s="108"/>
      <c r="H421" s="87">
        <v>10000</v>
      </c>
      <c r="I421" s="30">
        <v>10000</v>
      </c>
      <c r="J421" s="30"/>
      <c r="K421" s="108"/>
      <c r="L421" s="87">
        <v>10000</v>
      </c>
      <c r="M421" s="30">
        <v>10000</v>
      </c>
      <c r="N421" s="30"/>
      <c r="O421" s="108"/>
    </row>
    <row r="422" spans="1:15" s="10" customFormat="1" x14ac:dyDescent="0.25">
      <c r="A422" s="24"/>
      <c r="B422" s="42"/>
      <c r="C422" s="84" t="s">
        <v>46</v>
      </c>
      <c r="D422" s="90">
        <f t="shared" ref="D422:G422" si="51">SUM(D418:D421)</f>
        <v>17109</v>
      </c>
      <c r="E422" s="51">
        <f t="shared" si="51"/>
        <v>17109</v>
      </c>
      <c r="F422" s="51">
        <f t="shared" si="51"/>
        <v>0</v>
      </c>
      <c r="G422" s="104">
        <f t="shared" si="51"/>
        <v>0</v>
      </c>
      <c r="H422" s="90">
        <f t="shared" ref="H422:K422" si="52">SUM(H418:H421)</f>
        <v>1001348</v>
      </c>
      <c r="I422" s="51">
        <f t="shared" si="52"/>
        <v>1001348</v>
      </c>
      <c r="J422" s="51">
        <f t="shared" si="52"/>
        <v>0</v>
      </c>
      <c r="K422" s="104">
        <f t="shared" si="52"/>
        <v>0</v>
      </c>
      <c r="L422" s="90">
        <f t="shared" ref="L422:O422" si="53">SUM(L418:L421)</f>
        <v>1001348</v>
      </c>
      <c r="M422" s="51">
        <f t="shared" si="53"/>
        <v>1001348</v>
      </c>
      <c r="N422" s="51">
        <f t="shared" si="53"/>
        <v>0</v>
      </c>
      <c r="O422" s="104">
        <f t="shared" si="53"/>
        <v>0</v>
      </c>
    </row>
    <row r="423" spans="1:15" s="10" customFormat="1" x14ac:dyDescent="0.25">
      <c r="A423" s="24"/>
      <c r="B423" s="42"/>
      <c r="C423" s="84"/>
      <c r="D423" s="90"/>
      <c r="E423" s="51"/>
      <c r="F423" s="51"/>
      <c r="G423" s="104"/>
      <c r="H423" s="90"/>
      <c r="I423" s="51"/>
      <c r="J423" s="51"/>
      <c r="K423" s="104"/>
      <c r="L423" s="90"/>
      <c r="M423" s="51"/>
      <c r="N423" s="51"/>
      <c r="O423" s="104"/>
    </row>
    <row r="424" spans="1:15" s="10" customFormat="1" x14ac:dyDescent="0.25">
      <c r="A424" s="24"/>
      <c r="B424" s="42"/>
      <c r="C424" s="26" t="s">
        <v>154</v>
      </c>
      <c r="D424" s="87">
        <v>39627</v>
      </c>
      <c r="E424" s="30">
        <v>39627</v>
      </c>
      <c r="F424" s="31"/>
      <c r="G424" s="32"/>
      <c r="H424" s="87">
        <v>39627</v>
      </c>
      <c r="I424" s="30">
        <v>39627</v>
      </c>
      <c r="J424" s="31"/>
      <c r="K424" s="32"/>
      <c r="L424" s="87">
        <v>39627</v>
      </c>
      <c r="M424" s="30">
        <v>39627</v>
      </c>
      <c r="N424" s="31"/>
      <c r="O424" s="32"/>
    </row>
    <row r="425" spans="1:15" s="10" customFormat="1" x14ac:dyDescent="0.25">
      <c r="A425" s="24"/>
      <c r="B425" s="32"/>
      <c r="C425" s="66"/>
      <c r="D425" s="24"/>
      <c r="E425" s="31"/>
      <c r="F425" s="31"/>
      <c r="G425" s="32"/>
      <c r="H425" s="24"/>
      <c r="I425" s="31"/>
      <c r="J425" s="31"/>
      <c r="K425" s="32"/>
      <c r="L425" s="24"/>
      <c r="M425" s="31"/>
      <c r="N425" s="31"/>
      <c r="O425" s="32"/>
    </row>
    <row r="426" spans="1:15" s="10" customFormat="1" ht="17.25" thickBot="1" x14ac:dyDescent="0.3">
      <c r="A426" s="48"/>
      <c r="B426" s="56"/>
      <c r="C426" s="86" t="s">
        <v>37</v>
      </c>
      <c r="D426" s="113">
        <f t="shared" ref="D426:O426" si="54">SUM(D53,D67,D422,D414)+D424</f>
        <v>2922675</v>
      </c>
      <c r="E426" s="33">
        <f t="shared" si="54"/>
        <v>2540704</v>
      </c>
      <c r="F426" s="33">
        <f t="shared" si="54"/>
        <v>343821</v>
      </c>
      <c r="G426" s="117">
        <f t="shared" si="54"/>
        <v>38150</v>
      </c>
      <c r="H426" s="113">
        <f t="shared" si="54"/>
        <v>4708158</v>
      </c>
      <c r="I426" s="33">
        <f t="shared" si="54"/>
        <v>4305068</v>
      </c>
      <c r="J426" s="33">
        <f t="shared" si="54"/>
        <v>362340</v>
      </c>
      <c r="K426" s="117">
        <f t="shared" si="54"/>
        <v>40750</v>
      </c>
      <c r="L426" s="113">
        <f t="shared" si="54"/>
        <v>3715717</v>
      </c>
      <c r="M426" s="33">
        <f t="shared" si="54"/>
        <v>3334298</v>
      </c>
      <c r="N426" s="33">
        <f t="shared" si="54"/>
        <v>354127</v>
      </c>
      <c r="O426" s="117">
        <f t="shared" si="54"/>
        <v>27292</v>
      </c>
    </row>
    <row r="427" spans="1:15" s="10" customFormat="1" x14ac:dyDescent="0.25">
      <c r="A427" s="57"/>
      <c r="B427" s="58"/>
      <c r="C427" s="31"/>
      <c r="E427" s="12"/>
      <c r="F427" s="12"/>
      <c r="I427" s="12"/>
      <c r="J427" s="12"/>
      <c r="M427" s="12"/>
      <c r="N427" s="12"/>
    </row>
    <row r="428" spans="1:15" s="10" customFormat="1" x14ac:dyDescent="0.25">
      <c r="A428" s="59"/>
      <c r="B428" s="31"/>
      <c r="C428" s="31"/>
    </row>
    <row r="429" spans="1:15" s="10" customFormat="1" x14ac:dyDescent="0.25">
      <c r="A429" s="59"/>
      <c r="B429" s="31"/>
      <c r="C429" s="31"/>
    </row>
  </sheetData>
  <mergeCells count="3">
    <mergeCell ref="D4:G4"/>
    <mergeCell ref="H4:K4"/>
    <mergeCell ref="L4:O4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51" fitToHeight="0" orientation="portrait" r:id="rId1"/>
  <headerFooter alignWithMargins="0">
    <oddHeader>&amp;P. oldal</oddHeader>
  </headerFooter>
  <rowBreaks count="1" manualBreakCount="1">
    <brk id="304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E37"/>
  <sheetViews>
    <sheetView view="pageBreakPreview" zoomScale="85" zoomScaleNormal="100" zoomScaleSheetLayoutView="85" workbookViewId="0">
      <selection activeCell="E9" sqref="E9"/>
    </sheetView>
  </sheetViews>
  <sheetFormatPr defaultRowHeight="12.75" x14ac:dyDescent="0.2"/>
  <cols>
    <col min="1" max="1" width="8.140625" style="371" customWidth="1"/>
    <col min="2" max="2" width="41" style="371" customWidth="1"/>
    <col min="3" max="5" width="32.85546875" style="371" customWidth="1"/>
    <col min="6" max="256" width="9.140625" style="371"/>
    <col min="257" max="257" width="8.140625" style="371" customWidth="1"/>
    <col min="258" max="258" width="41" style="371" customWidth="1"/>
    <col min="259" max="261" width="32.85546875" style="371" customWidth="1"/>
    <col min="262" max="512" width="9.140625" style="371"/>
    <col min="513" max="513" width="8.140625" style="371" customWidth="1"/>
    <col min="514" max="514" width="41" style="371" customWidth="1"/>
    <col min="515" max="517" width="32.85546875" style="371" customWidth="1"/>
    <col min="518" max="768" width="9.140625" style="371"/>
    <col min="769" max="769" width="8.140625" style="371" customWidth="1"/>
    <col min="770" max="770" width="41" style="371" customWidth="1"/>
    <col min="771" max="773" width="32.85546875" style="371" customWidth="1"/>
    <col min="774" max="1024" width="9.140625" style="371"/>
    <col min="1025" max="1025" width="8.140625" style="371" customWidth="1"/>
    <col min="1026" max="1026" width="41" style="371" customWidth="1"/>
    <col min="1027" max="1029" width="32.85546875" style="371" customWidth="1"/>
    <col min="1030" max="1280" width="9.140625" style="371"/>
    <col min="1281" max="1281" width="8.140625" style="371" customWidth="1"/>
    <col min="1282" max="1282" width="41" style="371" customWidth="1"/>
    <col min="1283" max="1285" width="32.85546875" style="371" customWidth="1"/>
    <col min="1286" max="1536" width="9.140625" style="371"/>
    <col min="1537" max="1537" width="8.140625" style="371" customWidth="1"/>
    <col min="1538" max="1538" width="41" style="371" customWidth="1"/>
    <col min="1539" max="1541" width="32.85546875" style="371" customWidth="1"/>
    <col min="1542" max="1792" width="9.140625" style="371"/>
    <col min="1793" max="1793" width="8.140625" style="371" customWidth="1"/>
    <col min="1794" max="1794" width="41" style="371" customWidth="1"/>
    <col min="1795" max="1797" width="32.85546875" style="371" customWidth="1"/>
    <col min="1798" max="2048" width="9.140625" style="371"/>
    <col min="2049" max="2049" width="8.140625" style="371" customWidth="1"/>
    <col min="2050" max="2050" width="41" style="371" customWidth="1"/>
    <col min="2051" max="2053" width="32.85546875" style="371" customWidth="1"/>
    <col min="2054" max="2304" width="9.140625" style="371"/>
    <col min="2305" max="2305" width="8.140625" style="371" customWidth="1"/>
    <col min="2306" max="2306" width="41" style="371" customWidth="1"/>
    <col min="2307" max="2309" width="32.85546875" style="371" customWidth="1"/>
    <col min="2310" max="2560" width="9.140625" style="371"/>
    <col min="2561" max="2561" width="8.140625" style="371" customWidth="1"/>
    <col min="2562" max="2562" width="41" style="371" customWidth="1"/>
    <col min="2563" max="2565" width="32.85546875" style="371" customWidth="1"/>
    <col min="2566" max="2816" width="9.140625" style="371"/>
    <col min="2817" max="2817" width="8.140625" style="371" customWidth="1"/>
    <col min="2818" max="2818" width="41" style="371" customWidth="1"/>
    <col min="2819" max="2821" width="32.85546875" style="371" customWidth="1"/>
    <col min="2822" max="3072" width="9.140625" style="371"/>
    <col min="3073" max="3073" width="8.140625" style="371" customWidth="1"/>
    <col min="3074" max="3074" width="41" style="371" customWidth="1"/>
    <col min="3075" max="3077" width="32.85546875" style="371" customWidth="1"/>
    <col min="3078" max="3328" width="9.140625" style="371"/>
    <col min="3329" max="3329" width="8.140625" style="371" customWidth="1"/>
    <col min="3330" max="3330" width="41" style="371" customWidth="1"/>
    <col min="3331" max="3333" width="32.85546875" style="371" customWidth="1"/>
    <col min="3334" max="3584" width="9.140625" style="371"/>
    <col min="3585" max="3585" width="8.140625" style="371" customWidth="1"/>
    <col min="3586" max="3586" width="41" style="371" customWidth="1"/>
    <col min="3587" max="3589" width="32.85546875" style="371" customWidth="1"/>
    <col min="3590" max="3840" width="9.140625" style="371"/>
    <col min="3841" max="3841" width="8.140625" style="371" customWidth="1"/>
    <col min="3842" max="3842" width="41" style="371" customWidth="1"/>
    <col min="3843" max="3845" width="32.85546875" style="371" customWidth="1"/>
    <col min="3846" max="4096" width="9.140625" style="371"/>
    <col min="4097" max="4097" width="8.140625" style="371" customWidth="1"/>
    <col min="4098" max="4098" width="41" style="371" customWidth="1"/>
    <col min="4099" max="4101" width="32.85546875" style="371" customWidth="1"/>
    <col min="4102" max="4352" width="9.140625" style="371"/>
    <col min="4353" max="4353" width="8.140625" style="371" customWidth="1"/>
    <col min="4354" max="4354" width="41" style="371" customWidth="1"/>
    <col min="4355" max="4357" width="32.85546875" style="371" customWidth="1"/>
    <col min="4358" max="4608" width="9.140625" style="371"/>
    <col min="4609" max="4609" width="8.140625" style="371" customWidth="1"/>
    <col min="4610" max="4610" width="41" style="371" customWidth="1"/>
    <col min="4611" max="4613" width="32.85546875" style="371" customWidth="1"/>
    <col min="4614" max="4864" width="9.140625" style="371"/>
    <col min="4865" max="4865" width="8.140625" style="371" customWidth="1"/>
    <col min="4866" max="4866" width="41" style="371" customWidth="1"/>
    <col min="4867" max="4869" width="32.85546875" style="371" customWidth="1"/>
    <col min="4870" max="5120" width="9.140625" style="371"/>
    <col min="5121" max="5121" width="8.140625" style="371" customWidth="1"/>
    <col min="5122" max="5122" width="41" style="371" customWidth="1"/>
    <col min="5123" max="5125" width="32.85546875" style="371" customWidth="1"/>
    <col min="5126" max="5376" width="9.140625" style="371"/>
    <col min="5377" max="5377" width="8.140625" style="371" customWidth="1"/>
    <col min="5378" max="5378" width="41" style="371" customWidth="1"/>
    <col min="5379" max="5381" width="32.85546875" style="371" customWidth="1"/>
    <col min="5382" max="5632" width="9.140625" style="371"/>
    <col min="5633" max="5633" width="8.140625" style="371" customWidth="1"/>
    <col min="5634" max="5634" width="41" style="371" customWidth="1"/>
    <col min="5635" max="5637" width="32.85546875" style="371" customWidth="1"/>
    <col min="5638" max="5888" width="9.140625" style="371"/>
    <col min="5889" max="5889" width="8.140625" style="371" customWidth="1"/>
    <col min="5890" max="5890" width="41" style="371" customWidth="1"/>
    <col min="5891" max="5893" width="32.85546875" style="371" customWidth="1"/>
    <col min="5894" max="6144" width="9.140625" style="371"/>
    <col min="6145" max="6145" width="8.140625" style="371" customWidth="1"/>
    <col min="6146" max="6146" width="41" style="371" customWidth="1"/>
    <col min="6147" max="6149" width="32.85546875" style="371" customWidth="1"/>
    <col min="6150" max="6400" width="9.140625" style="371"/>
    <col min="6401" max="6401" width="8.140625" style="371" customWidth="1"/>
    <col min="6402" max="6402" width="41" style="371" customWidth="1"/>
    <col min="6403" max="6405" width="32.85546875" style="371" customWidth="1"/>
    <col min="6406" max="6656" width="9.140625" style="371"/>
    <col min="6657" max="6657" width="8.140625" style="371" customWidth="1"/>
    <col min="6658" max="6658" width="41" style="371" customWidth="1"/>
    <col min="6659" max="6661" width="32.85546875" style="371" customWidth="1"/>
    <col min="6662" max="6912" width="9.140625" style="371"/>
    <col min="6913" max="6913" width="8.140625" style="371" customWidth="1"/>
    <col min="6914" max="6914" width="41" style="371" customWidth="1"/>
    <col min="6915" max="6917" width="32.85546875" style="371" customWidth="1"/>
    <col min="6918" max="7168" width="9.140625" style="371"/>
    <col min="7169" max="7169" width="8.140625" style="371" customWidth="1"/>
    <col min="7170" max="7170" width="41" style="371" customWidth="1"/>
    <col min="7171" max="7173" width="32.85546875" style="371" customWidth="1"/>
    <col min="7174" max="7424" width="9.140625" style="371"/>
    <col min="7425" max="7425" width="8.140625" style="371" customWidth="1"/>
    <col min="7426" max="7426" width="41" style="371" customWidth="1"/>
    <col min="7427" max="7429" width="32.85546875" style="371" customWidth="1"/>
    <col min="7430" max="7680" width="9.140625" style="371"/>
    <col min="7681" max="7681" width="8.140625" style="371" customWidth="1"/>
    <col min="7682" max="7682" width="41" style="371" customWidth="1"/>
    <col min="7683" max="7685" width="32.85546875" style="371" customWidth="1"/>
    <col min="7686" max="7936" width="9.140625" style="371"/>
    <col min="7937" max="7937" width="8.140625" style="371" customWidth="1"/>
    <col min="7938" max="7938" width="41" style="371" customWidth="1"/>
    <col min="7939" max="7941" width="32.85546875" style="371" customWidth="1"/>
    <col min="7942" max="8192" width="9.140625" style="371"/>
    <col min="8193" max="8193" width="8.140625" style="371" customWidth="1"/>
    <col min="8194" max="8194" width="41" style="371" customWidth="1"/>
    <col min="8195" max="8197" width="32.85546875" style="371" customWidth="1"/>
    <col min="8198" max="8448" width="9.140625" style="371"/>
    <col min="8449" max="8449" width="8.140625" style="371" customWidth="1"/>
    <col min="8450" max="8450" width="41" style="371" customWidth="1"/>
    <col min="8451" max="8453" width="32.85546875" style="371" customWidth="1"/>
    <col min="8454" max="8704" width="9.140625" style="371"/>
    <col min="8705" max="8705" width="8.140625" style="371" customWidth="1"/>
    <col min="8706" max="8706" width="41" style="371" customWidth="1"/>
    <col min="8707" max="8709" width="32.85546875" style="371" customWidth="1"/>
    <col min="8710" max="8960" width="9.140625" style="371"/>
    <col min="8961" max="8961" width="8.140625" style="371" customWidth="1"/>
    <col min="8962" max="8962" width="41" style="371" customWidth="1"/>
    <col min="8963" max="8965" width="32.85546875" style="371" customWidth="1"/>
    <col min="8966" max="9216" width="9.140625" style="371"/>
    <col min="9217" max="9217" width="8.140625" style="371" customWidth="1"/>
    <col min="9218" max="9218" width="41" style="371" customWidth="1"/>
    <col min="9219" max="9221" width="32.85546875" style="371" customWidth="1"/>
    <col min="9222" max="9472" width="9.140625" style="371"/>
    <col min="9473" max="9473" width="8.140625" style="371" customWidth="1"/>
    <col min="9474" max="9474" width="41" style="371" customWidth="1"/>
    <col min="9475" max="9477" width="32.85546875" style="371" customWidth="1"/>
    <col min="9478" max="9728" width="9.140625" style="371"/>
    <col min="9729" max="9729" width="8.140625" style="371" customWidth="1"/>
    <col min="9730" max="9730" width="41" style="371" customWidth="1"/>
    <col min="9731" max="9733" width="32.85546875" style="371" customWidth="1"/>
    <col min="9734" max="9984" width="9.140625" style="371"/>
    <col min="9985" max="9985" width="8.140625" style="371" customWidth="1"/>
    <col min="9986" max="9986" width="41" style="371" customWidth="1"/>
    <col min="9987" max="9989" width="32.85546875" style="371" customWidth="1"/>
    <col min="9990" max="10240" width="9.140625" style="371"/>
    <col min="10241" max="10241" width="8.140625" style="371" customWidth="1"/>
    <col min="10242" max="10242" width="41" style="371" customWidth="1"/>
    <col min="10243" max="10245" width="32.85546875" style="371" customWidth="1"/>
    <col min="10246" max="10496" width="9.140625" style="371"/>
    <col min="10497" max="10497" width="8.140625" style="371" customWidth="1"/>
    <col min="10498" max="10498" width="41" style="371" customWidth="1"/>
    <col min="10499" max="10501" width="32.85546875" style="371" customWidth="1"/>
    <col min="10502" max="10752" width="9.140625" style="371"/>
    <col min="10753" max="10753" width="8.140625" style="371" customWidth="1"/>
    <col min="10754" max="10754" width="41" style="371" customWidth="1"/>
    <col min="10755" max="10757" width="32.85546875" style="371" customWidth="1"/>
    <col min="10758" max="11008" width="9.140625" style="371"/>
    <col min="11009" max="11009" width="8.140625" style="371" customWidth="1"/>
    <col min="11010" max="11010" width="41" style="371" customWidth="1"/>
    <col min="11011" max="11013" width="32.85546875" style="371" customWidth="1"/>
    <col min="11014" max="11264" width="9.140625" style="371"/>
    <col min="11265" max="11265" width="8.140625" style="371" customWidth="1"/>
    <col min="11266" max="11266" width="41" style="371" customWidth="1"/>
    <col min="11267" max="11269" width="32.85546875" style="371" customWidth="1"/>
    <col min="11270" max="11520" width="9.140625" style="371"/>
    <col min="11521" max="11521" width="8.140625" style="371" customWidth="1"/>
    <col min="11522" max="11522" width="41" style="371" customWidth="1"/>
    <col min="11523" max="11525" width="32.85546875" style="371" customWidth="1"/>
    <col min="11526" max="11776" width="9.140625" style="371"/>
    <col min="11777" max="11777" width="8.140625" style="371" customWidth="1"/>
    <col min="11778" max="11778" width="41" style="371" customWidth="1"/>
    <col min="11779" max="11781" width="32.85546875" style="371" customWidth="1"/>
    <col min="11782" max="12032" width="9.140625" style="371"/>
    <col min="12033" max="12033" width="8.140625" style="371" customWidth="1"/>
    <col min="12034" max="12034" width="41" style="371" customWidth="1"/>
    <col min="12035" max="12037" width="32.85546875" style="371" customWidth="1"/>
    <col min="12038" max="12288" width="9.140625" style="371"/>
    <col min="12289" max="12289" width="8.140625" style="371" customWidth="1"/>
    <col min="12290" max="12290" width="41" style="371" customWidth="1"/>
    <col min="12291" max="12293" width="32.85546875" style="371" customWidth="1"/>
    <col min="12294" max="12544" width="9.140625" style="371"/>
    <col min="12545" max="12545" width="8.140625" style="371" customWidth="1"/>
    <col min="12546" max="12546" width="41" style="371" customWidth="1"/>
    <col min="12547" max="12549" width="32.85546875" style="371" customWidth="1"/>
    <col min="12550" max="12800" width="9.140625" style="371"/>
    <col min="12801" max="12801" width="8.140625" style="371" customWidth="1"/>
    <col min="12802" max="12802" width="41" style="371" customWidth="1"/>
    <col min="12803" max="12805" width="32.85546875" style="371" customWidth="1"/>
    <col min="12806" max="13056" width="9.140625" style="371"/>
    <col min="13057" max="13057" width="8.140625" style="371" customWidth="1"/>
    <col min="13058" max="13058" width="41" style="371" customWidth="1"/>
    <col min="13059" max="13061" width="32.85546875" style="371" customWidth="1"/>
    <col min="13062" max="13312" width="9.140625" style="371"/>
    <col min="13313" max="13313" width="8.140625" style="371" customWidth="1"/>
    <col min="13314" max="13314" width="41" style="371" customWidth="1"/>
    <col min="13315" max="13317" width="32.85546875" style="371" customWidth="1"/>
    <col min="13318" max="13568" width="9.140625" style="371"/>
    <col min="13569" max="13569" width="8.140625" style="371" customWidth="1"/>
    <col min="13570" max="13570" width="41" style="371" customWidth="1"/>
    <col min="13571" max="13573" width="32.85546875" style="371" customWidth="1"/>
    <col min="13574" max="13824" width="9.140625" style="371"/>
    <col min="13825" max="13825" width="8.140625" style="371" customWidth="1"/>
    <col min="13826" max="13826" width="41" style="371" customWidth="1"/>
    <col min="13827" max="13829" width="32.85546875" style="371" customWidth="1"/>
    <col min="13830" max="14080" width="9.140625" style="371"/>
    <col min="14081" max="14081" width="8.140625" style="371" customWidth="1"/>
    <col min="14082" max="14082" width="41" style="371" customWidth="1"/>
    <col min="14083" max="14085" width="32.85546875" style="371" customWidth="1"/>
    <col min="14086" max="14336" width="9.140625" style="371"/>
    <col min="14337" max="14337" width="8.140625" style="371" customWidth="1"/>
    <col min="14338" max="14338" width="41" style="371" customWidth="1"/>
    <col min="14339" max="14341" width="32.85546875" style="371" customWidth="1"/>
    <col min="14342" max="14592" width="9.140625" style="371"/>
    <col min="14593" max="14593" width="8.140625" style="371" customWidth="1"/>
    <col min="14594" max="14594" width="41" style="371" customWidth="1"/>
    <col min="14595" max="14597" width="32.85546875" style="371" customWidth="1"/>
    <col min="14598" max="14848" width="9.140625" style="371"/>
    <col min="14849" max="14849" width="8.140625" style="371" customWidth="1"/>
    <col min="14850" max="14850" width="41" style="371" customWidth="1"/>
    <col min="14851" max="14853" width="32.85546875" style="371" customWidth="1"/>
    <col min="14854" max="15104" width="9.140625" style="371"/>
    <col min="15105" max="15105" width="8.140625" style="371" customWidth="1"/>
    <col min="15106" max="15106" width="41" style="371" customWidth="1"/>
    <col min="15107" max="15109" width="32.85546875" style="371" customWidth="1"/>
    <col min="15110" max="15360" width="9.140625" style="371"/>
    <col min="15361" max="15361" width="8.140625" style="371" customWidth="1"/>
    <col min="15362" max="15362" width="41" style="371" customWidth="1"/>
    <col min="15363" max="15365" width="32.85546875" style="371" customWidth="1"/>
    <col min="15366" max="15616" width="9.140625" style="371"/>
    <col min="15617" max="15617" width="8.140625" style="371" customWidth="1"/>
    <col min="15618" max="15618" width="41" style="371" customWidth="1"/>
    <col min="15619" max="15621" width="32.85546875" style="371" customWidth="1"/>
    <col min="15622" max="15872" width="9.140625" style="371"/>
    <col min="15873" max="15873" width="8.140625" style="371" customWidth="1"/>
    <col min="15874" max="15874" width="41" style="371" customWidth="1"/>
    <col min="15875" max="15877" width="32.85546875" style="371" customWidth="1"/>
    <col min="15878" max="16128" width="9.140625" style="371"/>
    <col min="16129" max="16129" width="8.140625" style="371" customWidth="1"/>
    <col min="16130" max="16130" width="41" style="371" customWidth="1"/>
    <col min="16131" max="16133" width="32.85546875" style="371" customWidth="1"/>
    <col min="16134" max="16384" width="9.140625" style="371"/>
  </cols>
  <sheetData>
    <row r="1" spans="1:5" ht="15" x14ac:dyDescent="0.25">
      <c r="E1" s="297" t="s">
        <v>1935</v>
      </c>
    </row>
    <row r="3" spans="1:5" s="499" customFormat="1" ht="18.75" customHeight="1" x14ac:dyDescent="0.2">
      <c r="A3" s="559" t="s">
        <v>1905</v>
      </c>
      <c r="B3" s="560"/>
      <c r="C3" s="560"/>
      <c r="D3" s="560"/>
      <c r="E3" s="560"/>
    </row>
    <row r="4" spans="1:5" s="499" customFormat="1" ht="15" x14ac:dyDescent="0.2">
      <c r="A4" s="500" t="s">
        <v>917</v>
      </c>
      <c r="B4" s="500" t="s">
        <v>413</v>
      </c>
      <c r="C4" s="500" t="s">
        <v>918</v>
      </c>
      <c r="D4" s="500" t="s">
        <v>919</v>
      </c>
      <c r="E4" s="500" t="s">
        <v>920</v>
      </c>
    </row>
    <row r="5" spans="1:5" s="499" customFormat="1" ht="15" x14ac:dyDescent="0.2">
      <c r="A5" s="498">
        <v>1</v>
      </c>
      <c r="B5" s="498">
        <v>2</v>
      </c>
      <c r="C5" s="498">
        <v>3</v>
      </c>
      <c r="D5" s="498">
        <v>4</v>
      </c>
      <c r="E5" s="498">
        <v>5</v>
      </c>
    </row>
    <row r="6" spans="1:5" s="499" customFormat="1" ht="25.5" x14ac:dyDescent="0.2">
      <c r="A6" s="501" t="s">
        <v>921</v>
      </c>
      <c r="B6" s="502" t="s">
        <v>1795</v>
      </c>
      <c r="C6" s="503">
        <v>38541178</v>
      </c>
      <c r="D6" s="503">
        <v>0</v>
      </c>
      <c r="E6" s="503">
        <v>38541178</v>
      </c>
    </row>
    <row r="7" spans="1:5" s="499" customFormat="1" ht="25.5" x14ac:dyDescent="0.2">
      <c r="A7" s="501" t="s">
        <v>923</v>
      </c>
      <c r="B7" s="502" t="s">
        <v>1796</v>
      </c>
      <c r="C7" s="503">
        <v>984239000</v>
      </c>
      <c r="D7" s="503">
        <v>0</v>
      </c>
      <c r="E7" s="503">
        <v>984239000</v>
      </c>
    </row>
    <row r="8" spans="1:5" s="499" customFormat="1" ht="25.5" x14ac:dyDescent="0.2">
      <c r="A8" s="501" t="s">
        <v>925</v>
      </c>
      <c r="B8" s="502" t="s">
        <v>1797</v>
      </c>
      <c r="C8" s="503">
        <v>0</v>
      </c>
      <c r="D8" s="503">
        <v>0</v>
      </c>
      <c r="E8" s="503">
        <v>0</v>
      </c>
    </row>
    <row r="9" spans="1:5" s="499" customFormat="1" ht="25.5" x14ac:dyDescent="0.2">
      <c r="A9" s="501" t="s">
        <v>927</v>
      </c>
      <c r="B9" s="502" t="s">
        <v>1798</v>
      </c>
      <c r="C9" s="503">
        <v>1022780178</v>
      </c>
      <c r="D9" s="503">
        <v>0</v>
      </c>
      <c r="E9" s="503">
        <v>1022780178</v>
      </c>
    </row>
    <row r="10" spans="1:5" s="499" customFormat="1" ht="25.5" x14ac:dyDescent="0.2">
      <c r="A10" s="501" t="s">
        <v>929</v>
      </c>
      <c r="B10" s="502" t="s">
        <v>1799</v>
      </c>
      <c r="C10" s="503">
        <v>0</v>
      </c>
      <c r="D10" s="503">
        <v>0</v>
      </c>
      <c r="E10" s="503">
        <v>0</v>
      </c>
    </row>
    <row r="11" spans="1:5" s="499" customFormat="1" x14ac:dyDescent="0.2">
      <c r="A11" s="501" t="s">
        <v>931</v>
      </c>
      <c r="B11" s="502" t="s">
        <v>1800</v>
      </c>
      <c r="C11" s="503">
        <v>0</v>
      </c>
      <c r="D11" s="503">
        <v>0</v>
      </c>
      <c r="E11" s="503">
        <v>0</v>
      </c>
    </row>
    <row r="12" spans="1:5" s="499" customFormat="1" x14ac:dyDescent="0.2">
      <c r="A12" s="501" t="s">
        <v>933</v>
      </c>
      <c r="B12" s="502" t="s">
        <v>1801</v>
      </c>
      <c r="C12" s="503">
        <v>0</v>
      </c>
      <c r="D12" s="503">
        <v>0</v>
      </c>
      <c r="E12" s="503">
        <v>0</v>
      </c>
    </row>
    <row r="13" spans="1:5" ht="25.5" x14ac:dyDescent="0.2">
      <c r="A13" s="492" t="s">
        <v>935</v>
      </c>
      <c r="B13" s="493" t="s">
        <v>1802</v>
      </c>
      <c r="C13" s="494">
        <v>0</v>
      </c>
      <c r="D13" s="494">
        <v>0</v>
      </c>
      <c r="E13" s="494">
        <v>0</v>
      </c>
    </row>
    <row r="14" spans="1:5" ht="25.5" x14ac:dyDescent="0.2">
      <c r="A14" s="492" t="s">
        <v>937</v>
      </c>
      <c r="B14" s="493" t="s">
        <v>1803</v>
      </c>
      <c r="C14" s="494">
        <v>0</v>
      </c>
      <c r="D14" s="494">
        <v>0</v>
      </c>
      <c r="E14" s="494">
        <v>0</v>
      </c>
    </row>
    <row r="15" spans="1:5" ht="25.5" x14ac:dyDescent="0.2">
      <c r="A15" s="492" t="s">
        <v>939</v>
      </c>
      <c r="B15" s="493" t="s">
        <v>1804</v>
      </c>
      <c r="C15" s="494">
        <v>0</v>
      </c>
      <c r="D15" s="494">
        <v>0</v>
      </c>
      <c r="E15" s="494">
        <v>0</v>
      </c>
    </row>
    <row r="16" spans="1:5" ht="25.5" x14ac:dyDescent="0.2">
      <c r="A16" s="492" t="s">
        <v>941</v>
      </c>
      <c r="B16" s="493" t="s">
        <v>1805</v>
      </c>
      <c r="C16" s="494">
        <v>0</v>
      </c>
      <c r="D16" s="494">
        <v>0</v>
      </c>
      <c r="E16" s="494">
        <v>0</v>
      </c>
    </row>
    <row r="17" spans="1:5" ht="25.5" x14ac:dyDescent="0.2">
      <c r="A17" s="492" t="s">
        <v>943</v>
      </c>
      <c r="B17" s="493" t="s">
        <v>1806</v>
      </c>
      <c r="C17" s="494">
        <v>492001500</v>
      </c>
      <c r="D17" s="494">
        <v>0</v>
      </c>
      <c r="E17" s="494">
        <v>492001500</v>
      </c>
    </row>
    <row r="18" spans="1:5" ht="25.5" x14ac:dyDescent="0.2">
      <c r="A18" s="492" t="s">
        <v>945</v>
      </c>
      <c r="B18" s="493" t="s">
        <v>1807</v>
      </c>
      <c r="C18" s="494">
        <v>0</v>
      </c>
      <c r="D18" s="494">
        <v>0</v>
      </c>
      <c r="E18" s="494">
        <v>0</v>
      </c>
    </row>
    <row r="19" spans="1:5" x14ac:dyDescent="0.2">
      <c r="A19" s="492" t="s">
        <v>947</v>
      </c>
      <c r="B19" s="493" t="s">
        <v>1808</v>
      </c>
      <c r="C19" s="494">
        <v>492001500</v>
      </c>
      <c r="D19" s="494">
        <v>0</v>
      </c>
      <c r="E19" s="494">
        <v>492001500</v>
      </c>
    </row>
    <row r="20" spans="1:5" ht="25.5" x14ac:dyDescent="0.2">
      <c r="A20" s="492" t="s">
        <v>949</v>
      </c>
      <c r="B20" s="493" t="s">
        <v>1809</v>
      </c>
      <c r="C20" s="494">
        <v>38852031</v>
      </c>
      <c r="D20" s="494">
        <v>0</v>
      </c>
      <c r="E20" s="494">
        <v>38852031</v>
      </c>
    </row>
    <row r="21" spans="1:5" ht="25.5" x14ac:dyDescent="0.2">
      <c r="A21" s="492" t="s">
        <v>951</v>
      </c>
      <c r="B21" s="493" t="s">
        <v>1810</v>
      </c>
      <c r="C21" s="494">
        <v>0</v>
      </c>
      <c r="D21" s="494">
        <v>0</v>
      </c>
      <c r="E21" s="494">
        <v>0</v>
      </c>
    </row>
    <row r="22" spans="1:5" x14ac:dyDescent="0.2">
      <c r="A22" s="492" t="s">
        <v>953</v>
      </c>
      <c r="B22" s="493" t="s">
        <v>1811</v>
      </c>
      <c r="C22" s="494">
        <v>867479142</v>
      </c>
      <c r="D22" s="494">
        <v>-867479142</v>
      </c>
      <c r="E22" s="494">
        <v>0</v>
      </c>
    </row>
    <row r="23" spans="1:5" x14ac:dyDescent="0.2">
      <c r="A23" s="492" t="s">
        <v>955</v>
      </c>
      <c r="B23" s="493" t="s">
        <v>1812</v>
      </c>
      <c r="C23" s="494">
        <v>0</v>
      </c>
      <c r="D23" s="494">
        <v>0</v>
      </c>
      <c r="E23" s="494">
        <v>0</v>
      </c>
    </row>
    <row r="24" spans="1:5" ht="25.5" x14ac:dyDescent="0.2">
      <c r="A24" s="492" t="s">
        <v>957</v>
      </c>
      <c r="B24" s="493" t="s">
        <v>1813</v>
      </c>
      <c r="C24" s="494">
        <v>0</v>
      </c>
      <c r="D24" s="494">
        <v>0</v>
      </c>
      <c r="E24" s="494">
        <v>0</v>
      </c>
    </row>
    <row r="25" spans="1:5" ht="25.5" x14ac:dyDescent="0.2">
      <c r="A25" s="492" t="s">
        <v>959</v>
      </c>
      <c r="B25" s="493" t="s">
        <v>1814</v>
      </c>
      <c r="C25" s="494">
        <v>0</v>
      </c>
      <c r="D25" s="494">
        <v>0</v>
      </c>
      <c r="E25" s="494">
        <v>0</v>
      </c>
    </row>
    <row r="26" spans="1:5" ht="25.5" x14ac:dyDescent="0.2">
      <c r="A26" s="492" t="s">
        <v>961</v>
      </c>
      <c r="B26" s="493" t="s">
        <v>1815</v>
      </c>
      <c r="C26" s="494">
        <v>0</v>
      </c>
      <c r="D26" s="494">
        <v>0</v>
      </c>
      <c r="E26" s="494">
        <v>0</v>
      </c>
    </row>
    <row r="27" spans="1:5" ht="25.5" x14ac:dyDescent="0.2">
      <c r="A27" s="492" t="s">
        <v>963</v>
      </c>
      <c r="B27" s="493" t="s">
        <v>1816</v>
      </c>
      <c r="C27" s="494">
        <v>0</v>
      </c>
      <c r="D27" s="494">
        <v>0</v>
      </c>
      <c r="E27" s="494">
        <v>0</v>
      </c>
    </row>
    <row r="28" spans="1:5" ht="25.5" x14ac:dyDescent="0.2">
      <c r="A28" s="492" t="s">
        <v>965</v>
      </c>
      <c r="B28" s="493" t="s">
        <v>1817</v>
      </c>
      <c r="C28" s="494">
        <v>2421112851</v>
      </c>
      <c r="D28" s="494">
        <v>-867479142</v>
      </c>
      <c r="E28" s="494">
        <v>1553633709</v>
      </c>
    </row>
    <row r="29" spans="1:5" ht="25.5" x14ac:dyDescent="0.2">
      <c r="A29" s="492" t="s">
        <v>967</v>
      </c>
      <c r="B29" s="493" t="s">
        <v>1818</v>
      </c>
      <c r="C29" s="494">
        <v>0</v>
      </c>
      <c r="D29" s="494">
        <v>0</v>
      </c>
      <c r="E29" s="494">
        <v>0</v>
      </c>
    </row>
    <row r="30" spans="1:5" ht="25.5" x14ac:dyDescent="0.2">
      <c r="A30" s="492" t="s">
        <v>969</v>
      </c>
      <c r="B30" s="493" t="s">
        <v>1819</v>
      </c>
      <c r="C30" s="494">
        <v>0</v>
      </c>
      <c r="D30" s="494">
        <v>0</v>
      </c>
      <c r="E30" s="494">
        <v>0</v>
      </c>
    </row>
    <row r="31" spans="1:5" x14ac:dyDescent="0.2">
      <c r="A31" s="492" t="s">
        <v>971</v>
      </c>
      <c r="B31" s="493" t="s">
        <v>1820</v>
      </c>
      <c r="C31" s="494">
        <v>0</v>
      </c>
      <c r="D31" s="494">
        <v>0</v>
      </c>
      <c r="E31" s="494">
        <v>0</v>
      </c>
    </row>
    <row r="32" spans="1:5" ht="38.25" x14ac:dyDescent="0.2">
      <c r="A32" s="492" t="s">
        <v>973</v>
      </c>
      <c r="B32" s="493" t="s">
        <v>1821</v>
      </c>
      <c r="C32" s="494">
        <v>0</v>
      </c>
      <c r="D32" s="494">
        <v>0</v>
      </c>
      <c r="E32" s="494">
        <v>0</v>
      </c>
    </row>
    <row r="33" spans="1:5" ht="25.5" x14ac:dyDescent="0.2">
      <c r="A33" s="492" t="s">
        <v>975</v>
      </c>
      <c r="B33" s="493" t="s">
        <v>1822</v>
      </c>
      <c r="C33" s="494">
        <v>0</v>
      </c>
      <c r="D33" s="494">
        <v>0</v>
      </c>
      <c r="E33" s="494">
        <v>0</v>
      </c>
    </row>
    <row r="34" spans="1:5" ht="25.5" x14ac:dyDescent="0.2">
      <c r="A34" s="492" t="s">
        <v>977</v>
      </c>
      <c r="B34" s="493" t="s">
        <v>1823</v>
      </c>
      <c r="C34" s="494">
        <v>0</v>
      </c>
      <c r="D34" s="494">
        <v>0</v>
      </c>
      <c r="E34" s="494">
        <v>0</v>
      </c>
    </row>
    <row r="35" spans="1:5" ht="25.5" x14ac:dyDescent="0.2">
      <c r="A35" s="492" t="s">
        <v>979</v>
      </c>
      <c r="B35" s="493" t="s">
        <v>1824</v>
      </c>
      <c r="C35" s="494">
        <v>0</v>
      </c>
      <c r="D35" s="494">
        <v>0</v>
      </c>
      <c r="E35" s="494">
        <v>0</v>
      </c>
    </row>
    <row r="36" spans="1:5" x14ac:dyDescent="0.2">
      <c r="A36" s="492" t="s">
        <v>981</v>
      </c>
      <c r="B36" s="493" t="s">
        <v>1825</v>
      </c>
      <c r="C36" s="494">
        <v>0</v>
      </c>
      <c r="D36" s="494">
        <v>0</v>
      </c>
      <c r="E36" s="494">
        <v>0</v>
      </c>
    </row>
    <row r="37" spans="1:5" ht="25.5" x14ac:dyDescent="0.2">
      <c r="A37" s="495" t="s">
        <v>983</v>
      </c>
      <c r="B37" s="496" t="s">
        <v>1826</v>
      </c>
      <c r="C37" s="497">
        <v>2421112851</v>
      </c>
      <c r="D37" s="497">
        <v>-867479142</v>
      </c>
      <c r="E37" s="497">
        <v>1553633709</v>
      </c>
    </row>
  </sheetData>
  <mergeCells count="1">
    <mergeCell ref="A3:E3"/>
  </mergeCells>
  <pageMargins left="0.75" right="0.75" top="1" bottom="1" header="0.5" footer="0.5"/>
  <pageSetup scale="61" fitToHeight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E36"/>
  <sheetViews>
    <sheetView view="pageBreakPreview" zoomScale="85" zoomScaleNormal="100" zoomScaleSheetLayoutView="85" workbookViewId="0">
      <selection activeCell="E5" sqref="E5"/>
    </sheetView>
  </sheetViews>
  <sheetFormatPr defaultRowHeight="12.75" x14ac:dyDescent="0.2"/>
  <cols>
    <col min="1" max="1" width="8.140625" style="371" customWidth="1"/>
    <col min="2" max="2" width="41" style="371" customWidth="1"/>
    <col min="3" max="5" width="32.85546875" style="371" customWidth="1"/>
    <col min="6" max="256" width="9.140625" style="371"/>
    <col min="257" max="257" width="8.140625" style="371" customWidth="1"/>
    <col min="258" max="258" width="41" style="371" customWidth="1"/>
    <col min="259" max="261" width="32.85546875" style="371" customWidth="1"/>
    <col min="262" max="512" width="9.140625" style="371"/>
    <col min="513" max="513" width="8.140625" style="371" customWidth="1"/>
    <col min="514" max="514" width="41" style="371" customWidth="1"/>
    <col min="515" max="517" width="32.85546875" style="371" customWidth="1"/>
    <col min="518" max="768" width="9.140625" style="371"/>
    <col min="769" max="769" width="8.140625" style="371" customWidth="1"/>
    <col min="770" max="770" width="41" style="371" customWidth="1"/>
    <col min="771" max="773" width="32.85546875" style="371" customWidth="1"/>
    <col min="774" max="1024" width="9.140625" style="371"/>
    <col min="1025" max="1025" width="8.140625" style="371" customWidth="1"/>
    <col min="1026" max="1026" width="41" style="371" customWidth="1"/>
    <col min="1027" max="1029" width="32.85546875" style="371" customWidth="1"/>
    <col min="1030" max="1280" width="9.140625" style="371"/>
    <col min="1281" max="1281" width="8.140625" style="371" customWidth="1"/>
    <col min="1282" max="1282" width="41" style="371" customWidth="1"/>
    <col min="1283" max="1285" width="32.85546875" style="371" customWidth="1"/>
    <col min="1286" max="1536" width="9.140625" style="371"/>
    <col min="1537" max="1537" width="8.140625" style="371" customWidth="1"/>
    <col min="1538" max="1538" width="41" style="371" customWidth="1"/>
    <col min="1539" max="1541" width="32.85546875" style="371" customWidth="1"/>
    <col min="1542" max="1792" width="9.140625" style="371"/>
    <col min="1793" max="1793" width="8.140625" style="371" customWidth="1"/>
    <col min="1794" max="1794" width="41" style="371" customWidth="1"/>
    <col min="1795" max="1797" width="32.85546875" style="371" customWidth="1"/>
    <col min="1798" max="2048" width="9.140625" style="371"/>
    <col min="2049" max="2049" width="8.140625" style="371" customWidth="1"/>
    <col min="2050" max="2050" width="41" style="371" customWidth="1"/>
    <col min="2051" max="2053" width="32.85546875" style="371" customWidth="1"/>
    <col min="2054" max="2304" width="9.140625" style="371"/>
    <col min="2305" max="2305" width="8.140625" style="371" customWidth="1"/>
    <col min="2306" max="2306" width="41" style="371" customWidth="1"/>
    <col min="2307" max="2309" width="32.85546875" style="371" customWidth="1"/>
    <col min="2310" max="2560" width="9.140625" style="371"/>
    <col min="2561" max="2561" width="8.140625" style="371" customWidth="1"/>
    <col min="2562" max="2562" width="41" style="371" customWidth="1"/>
    <col min="2563" max="2565" width="32.85546875" style="371" customWidth="1"/>
    <col min="2566" max="2816" width="9.140625" style="371"/>
    <col min="2817" max="2817" width="8.140625" style="371" customWidth="1"/>
    <col min="2818" max="2818" width="41" style="371" customWidth="1"/>
    <col min="2819" max="2821" width="32.85546875" style="371" customWidth="1"/>
    <col min="2822" max="3072" width="9.140625" style="371"/>
    <col min="3073" max="3073" width="8.140625" style="371" customWidth="1"/>
    <col min="3074" max="3074" width="41" style="371" customWidth="1"/>
    <col min="3075" max="3077" width="32.85546875" style="371" customWidth="1"/>
    <col min="3078" max="3328" width="9.140625" style="371"/>
    <col min="3329" max="3329" width="8.140625" style="371" customWidth="1"/>
    <col min="3330" max="3330" width="41" style="371" customWidth="1"/>
    <col min="3331" max="3333" width="32.85546875" style="371" customWidth="1"/>
    <col min="3334" max="3584" width="9.140625" style="371"/>
    <col min="3585" max="3585" width="8.140625" style="371" customWidth="1"/>
    <col min="3586" max="3586" width="41" style="371" customWidth="1"/>
    <col min="3587" max="3589" width="32.85546875" style="371" customWidth="1"/>
    <col min="3590" max="3840" width="9.140625" style="371"/>
    <col min="3841" max="3841" width="8.140625" style="371" customWidth="1"/>
    <col min="3842" max="3842" width="41" style="371" customWidth="1"/>
    <col min="3843" max="3845" width="32.85546875" style="371" customWidth="1"/>
    <col min="3846" max="4096" width="9.140625" style="371"/>
    <col min="4097" max="4097" width="8.140625" style="371" customWidth="1"/>
    <col min="4098" max="4098" width="41" style="371" customWidth="1"/>
    <col min="4099" max="4101" width="32.85546875" style="371" customWidth="1"/>
    <col min="4102" max="4352" width="9.140625" style="371"/>
    <col min="4353" max="4353" width="8.140625" style="371" customWidth="1"/>
    <col min="4354" max="4354" width="41" style="371" customWidth="1"/>
    <col min="4355" max="4357" width="32.85546875" style="371" customWidth="1"/>
    <col min="4358" max="4608" width="9.140625" style="371"/>
    <col min="4609" max="4609" width="8.140625" style="371" customWidth="1"/>
    <col min="4610" max="4610" width="41" style="371" customWidth="1"/>
    <col min="4611" max="4613" width="32.85546875" style="371" customWidth="1"/>
    <col min="4614" max="4864" width="9.140625" style="371"/>
    <col min="4865" max="4865" width="8.140625" style="371" customWidth="1"/>
    <col min="4866" max="4866" width="41" style="371" customWidth="1"/>
    <col min="4867" max="4869" width="32.85546875" style="371" customWidth="1"/>
    <col min="4870" max="5120" width="9.140625" style="371"/>
    <col min="5121" max="5121" width="8.140625" style="371" customWidth="1"/>
    <col min="5122" max="5122" width="41" style="371" customWidth="1"/>
    <col min="5123" max="5125" width="32.85546875" style="371" customWidth="1"/>
    <col min="5126" max="5376" width="9.140625" style="371"/>
    <col min="5377" max="5377" width="8.140625" style="371" customWidth="1"/>
    <col min="5378" max="5378" width="41" style="371" customWidth="1"/>
    <col min="5379" max="5381" width="32.85546875" style="371" customWidth="1"/>
    <col min="5382" max="5632" width="9.140625" style="371"/>
    <col min="5633" max="5633" width="8.140625" style="371" customWidth="1"/>
    <col min="5634" max="5634" width="41" style="371" customWidth="1"/>
    <col min="5635" max="5637" width="32.85546875" style="371" customWidth="1"/>
    <col min="5638" max="5888" width="9.140625" style="371"/>
    <col min="5889" max="5889" width="8.140625" style="371" customWidth="1"/>
    <col min="5890" max="5890" width="41" style="371" customWidth="1"/>
    <col min="5891" max="5893" width="32.85546875" style="371" customWidth="1"/>
    <col min="5894" max="6144" width="9.140625" style="371"/>
    <col min="6145" max="6145" width="8.140625" style="371" customWidth="1"/>
    <col min="6146" max="6146" width="41" style="371" customWidth="1"/>
    <col min="6147" max="6149" width="32.85546875" style="371" customWidth="1"/>
    <col min="6150" max="6400" width="9.140625" style="371"/>
    <col min="6401" max="6401" width="8.140625" style="371" customWidth="1"/>
    <col min="6402" max="6402" width="41" style="371" customWidth="1"/>
    <col min="6403" max="6405" width="32.85546875" style="371" customWidth="1"/>
    <col min="6406" max="6656" width="9.140625" style="371"/>
    <col min="6657" max="6657" width="8.140625" style="371" customWidth="1"/>
    <col min="6658" max="6658" width="41" style="371" customWidth="1"/>
    <col min="6659" max="6661" width="32.85546875" style="371" customWidth="1"/>
    <col min="6662" max="6912" width="9.140625" style="371"/>
    <col min="6913" max="6913" width="8.140625" style="371" customWidth="1"/>
    <col min="6914" max="6914" width="41" style="371" customWidth="1"/>
    <col min="6915" max="6917" width="32.85546875" style="371" customWidth="1"/>
    <col min="6918" max="7168" width="9.140625" style="371"/>
    <col min="7169" max="7169" width="8.140625" style="371" customWidth="1"/>
    <col min="7170" max="7170" width="41" style="371" customWidth="1"/>
    <col min="7171" max="7173" width="32.85546875" style="371" customWidth="1"/>
    <col min="7174" max="7424" width="9.140625" style="371"/>
    <col min="7425" max="7425" width="8.140625" style="371" customWidth="1"/>
    <col min="7426" max="7426" width="41" style="371" customWidth="1"/>
    <col min="7427" max="7429" width="32.85546875" style="371" customWidth="1"/>
    <col min="7430" max="7680" width="9.140625" style="371"/>
    <col min="7681" max="7681" width="8.140625" style="371" customWidth="1"/>
    <col min="7682" max="7682" width="41" style="371" customWidth="1"/>
    <col min="7683" max="7685" width="32.85546875" style="371" customWidth="1"/>
    <col min="7686" max="7936" width="9.140625" style="371"/>
    <col min="7937" max="7937" width="8.140625" style="371" customWidth="1"/>
    <col min="7938" max="7938" width="41" style="371" customWidth="1"/>
    <col min="7939" max="7941" width="32.85546875" style="371" customWidth="1"/>
    <col min="7942" max="8192" width="9.140625" style="371"/>
    <col min="8193" max="8193" width="8.140625" style="371" customWidth="1"/>
    <col min="8194" max="8194" width="41" style="371" customWidth="1"/>
    <col min="8195" max="8197" width="32.85546875" style="371" customWidth="1"/>
    <col min="8198" max="8448" width="9.140625" style="371"/>
    <col min="8449" max="8449" width="8.140625" style="371" customWidth="1"/>
    <col min="8450" max="8450" width="41" style="371" customWidth="1"/>
    <col min="8451" max="8453" width="32.85546875" style="371" customWidth="1"/>
    <col min="8454" max="8704" width="9.140625" style="371"/>
    <col min="8705" max="8705" width="8.140625" style="371" customWidth="1"/>
    <col min="8706" max="8706" width="41" style="371" customWidth="1"/>
    <col min="8707" max="8709" width="32.85546875" style="371" customWidth="1"/>
    <col min="8710" max="8960" width="9.140625" style="371"/>
    <col min="8961" max="8961" width="8.140625" style="371" customWidth="1"/>
    <col min="8962" max="8962" width="41" style="371" customWidth="1"/>
    <col min="8963" max="8965" width="32.85546875" style="371" customWidth="1"/>
    <col min="8966" max="9216" width="9.140625" style="371"/>
    <col min="9217" max="9217" width="8.140625" style="371" customWidth="1"/>
    <col min="9218" max="9218" width="41" style="371" customWidth="1"/>
    <col min="9219" max="9221" width="32.85546875" style="371" customWidth="1"/>
    <col min="9222" max="9472" width="9.140625" style="371"/>
    <col min="9473" max="9473" width="8.140625" style="371" customWidth="1"/>
    <col min="9474" max="9474" width="41" style="371" customWidth="1"/>
    <col min="9475" max="9477" width="32.85546875" style="371" customWidth="1"/>
    <col min="9478" max="9728" width="9.140625" style="371"/>
    <col min="9729" max="9729" width="8.140625" style="371" customWidth="1"/>
    <col min="9730" max="9730" width="41" style="371" customWidth="1"/>
    <col min="9731" max="9733" width="32.85546875" style="371" customWidth="1"/>
    <col min="9734" max="9984" width="9.140625" style="371"/>
    <col min="9985" max="9985" width="8.140625" style="371" customWidth="1"/>
    <col min="9986" max="9986" width="41" style="371" customWidth="1"/>
    <col min="9987" max="9989" width="32.85546875" style="371" customWidth="1"/>
    <col min="9990" max="10240" width="9.140625" style="371"/>
    <col min="10241" max="10241" width="8.140625" style="371" customWidth="1"/>
    <col min="10242" max="10242" width="41" style="371" customWidth="1"/>
    <col min="10243" max="10245" width="32.85546875" style="371" customWidth="1"/>
    <col min="10246" max="10496" width="9.140625" style="371"/>
    <col min="10497" max="10497" width="8.140625" style="371" customWidth="1"/>
    <col min="10498" max="10498" width="41" style="371" customWidth="1"/>
    <col min="10499" max="10501" width="32.85546875" style="371" customWidth="1"/>
    <col min="10502" max="10752" width="9.140625" style="371"/>
    <col min="10753" max="10753" width="8.140625" style="371" customWidth="1"/>
    <col min="10754" max="10754" width="41" style="371" customWidth="1"/>
    <col min="10755" max="10757" width="32.85546875" style="371" customWidth="1"/>
    <col min="10758" max="11008" width="9.140625" style="371"/>
    <col min="11009" max="11009" width="8.140625" style="371" customWidth="1"/>
    <col min="11010" max="11010" width="41" style="371" customWidth="1"/>
    <col min="11011" max="11013" width="32.85546875" style="371" customWidth="1"/>
    <col min="11014" max="11264" width="9.140625" style="371"/>
    <col min="11265" max="11265" width="8.140625" style="371" customWidth="1"/>
    <col min="11266" max="11266" width="41" style="371" customWidth="1"/>
    <col min="11267" max="11269" width="32.85546875" style="371" customWidth="1"/>
    <col min="11270" max="11520" width="9.140625" style="371"/>
    <col min="11521" max="11521" width="8.140625" style="371" customWidth="1"/>
    <col min="11522" max="11522" width="41" style="371" customWidth="1"/>
    <col min="11523" max="11525" width="32.85546875" style="371" customWidth="1"/>
    <col min="11526" max="11776" width="9.140625" style="371"/>
    <col min="11777" max="11777" width="8.140625" style="371" customWidth="1"/>
    <col min="11778" max="11778" width="41" style="371" customWidth="1"/>
    <col min="11779" max="11781" width="32.85546875" style="371" customWidth="1"/>
    <col min="11782" max="12032" width="9.140625" style="371"/>
    <col min="12033" max="12033" width="8.140625" style="371" customWidth="1"/>
    <col min="12034" max="12034" width="41" style="371" customWidth="1"/>
    <col min="12035" max="12037" width="32.85546875" style="371" customWidth="1"/>
    <col min="12038" max="12288" width="9.140625" style="371"/>
    <col min="12289" max="12289" width="8.140625" style="371" customWidth="1"/>
    <col min="12290" max="12290" width="41" style="371" customWidth="1"/>
    <col min="12291" max="12293" width="32.85546875" style="371" customWidth="1"/>
    <col min="12294" max="12544" width="9.140625" style="371"/>
    <col min="12545" max="12545" width="8.140625" style="371" customWidth="1"/>
    <col min="12546" max="12546" width="41" style="371" customWidth="1"/>
    <col min="12547" max="12549" width="32.85546875" style="371" customWidth="1"/>
    <col min="12550" max="12800" width="9.140625" style="371"/>
    <col min="12801" max="12801" width="8.140625" style="371" customWidth="1"/>
    <col min="12802" max="12802" width="41" style="371" customWidth="1"/>
    <col min="12803" max="12805" width="32.85546875" style="371" customWidth="1"/>
    <col min="12806" max="13056" width="9.140625" style="371"/>
    <col min="13057" max="13057" width="8.140625" style="371" customWidth="1"/>
    <col min="13058" max="13058" width="41" style="371" customWidth="1"/>
    <col min="13059" max="13061" width="32.85546875" style="371" customWidth="1"/>
    <col min="13062" max="13312" width="9.140625" style="371"/>
    <col min="13313" max="13313" width="8.140625" style="371" customWidth="1"/>
    <col min="13314" max="13314" width="41" style="371" customWidth="1"/>
    <col min="13315" max="13317" width="32.85546875" style="371" customWidth="1"/>
    <col min="13318" max="13568" width="9.140625" style="371"/>
    <col min="13569" max="13569" width="8.140625" style="371" customWidth="1"/>
    <col min="13570" max="13570" width="41" style="371" customWidth="1"/>
    <col min="13571" max="13573" width="32.85546875" style="371" customWidth="1"/>
    <col min="13574" max="13824" width="9.140625" style="371"/>
    <col min="13825" max="13825" width="8.140625" style="371" customWidth="1"/>
    <col min="13826" max="13826" width="41" style="371" customWidth="1"/>
    <col min="13827" max="13829" width="32.85546875" style="371" customWidth="1"/>
    <col min="13830" max="14080" width="9.140625" style="371"/>
    <col min="14081" max="14081" width="8.140625" style="371" customWidth="1"/>
    <col min="14082" max="14082" width="41" style="371" customWidth="1"/>
    <col min="14083" max="14085" width="32.85546875" style="371" customWidth="1"/>
    <col min="14086" max="14336" width="9.140625" style="371"/>
    <col min="14337" max="14337" width="8.140625" style="371" customWidth="1"/>
    <col min="14338" max="14338" width="41" style="371" customWidth="1"/>
    <col min="14339" max="14341" width="32.85546875" style="371" customWidth="1"/>
    <col min="14342" max="14592" width="9.140625" style="371"/>
    <col min="14593" max="14593" width="8.140625" style="371" customWidth="1"/>
    <col min="14594" max="14594" width="41" style="371" customWidth="1"/>
    <col min="14595" max="14597" width="32.85546875" style="371" customWidth="1"/>
    <col min="14598" max="14848" width="9.140625" style="371"/>
    <col min="14849" max="14849" width="8.140625" style="371" customWidth="1"/>
    <col min="14850" max="14850" width="41" style="371" customWidth="1"/>
    <col min="14851" max="14853" width="32.85546875" style="371" customWidth="1"/>
    <col min="14854" max="15104" width="9.140625" style="371"/>
    <col min="15105" max="15105" width="8.140625" style="371" customWidth="1"/>
    <col min="15106" max="15106" width="41" style="371" customWidth="1"/>
    <col min="15107" max="15109" width="32.85546875" style="371" customWidth="1"/>
    <col min="15110" max="15360" width="9.140625" style="371"/>
    <col min="15361" max="15361" width="8.140625" style="371" customWidth="1"/>
    <col min="15362" max="15362" width="41" style="371" customWidth="1"/>
    <col min="15363" max="15365" width="32.85546875" style="371" customWidth="1"/>
    <col min="15366" max="15616" width="9.140625" style="371"/>
    <col min="15617" max="15617" width="8.140625" style="371" customWidth="1"/>
    <col min="15618" max="15618" width="41" style="371" customWidth="1"/>
    <col min="15619" max="15621" width="32.85546875" style="371" customWidth="1"/>
    <col min="15622" max="15872" width="9.140625" style="371"/>
    <col min="15873" max="15873" width="8.140625" style="371" customWidth="1"/>
    <col min="15874" max="15874" width="41" style="371" customWidth="1"/>
    <col min="15875" max="15877" width="32.85546875" style="371" customWidth="1"/>
    <col min="15878" max="16128" width="9.140625" style="371"/>
    <col min="16129" max="16129" width="8.140625" style="371" customWidth="1"/>
    <col min="16130" max="16130" width="41" style="371" customWidth="1"/>
    <col min="16131" max="16133" width="32.85546875" style="371" customWidth="1"/>
    <col min="16134" max="16384" width="9.140625" style="371"/>
  </cols>
  <sheetData>
    <row r="1" spans="1:5" ht="15" x14ac:dyDescent="0.25">
      <c r="E1" s="297" t="s">
        <v>1936</v>
      </c>
    </row>
    <row r="3" spans="1:5" s="499" customFormat="1" ht="18" customHeight="1" x14ac:dyDescent="0.2">
      <c r="A3" s="559" t="s">
        <v>1906</v>
      </c>
      <c r="B3" s="560"/>
      <c r="C3" s="560"/>
      <c r="D3" s="560"/>
      <c r="E3" s="560"/>
    </row>
    <row r="4" spans="1:5" s="499" customFormat="1" ht="15" x14ac:dyDescent="0.2">
      <c r="A4" s="500" t="s">
        <v>917</v>
      </c>
      <c r="B4" s="500" t="s">
        <v>413</v>
      </c>
      <c r="C4" s="500" t="s">
        <v>918</v>
      </c>
      <c r="D4" s="500" t="s">
        <v>919</v>
      </c>
      <c r="E4" s="500" t="s">
        <v>920</v>
      </c>
    </row>
    <row r="5" spans="1:5" s="499" customFormat="1" ht="15" x14ac:dyDescent="0.2">
      <c r="A5" s="500">
        <v>1</v>
      </c>
      <c r="B5" s="500">
        <v>2</v>
      </c>
      <c r="C5" s="500">
        <v>3</v>
      </c>
      <c r="D5" s="500">
        <v>4</v>
      </c>
      <c r="E5" s="500">
        <v>5</v>
      </c>
    </row>
    <row r="6" spans="1:5" s="499" customFormat="1" x14ac:dyDescent="0.2">
      <c r="A6" s="501" t="s">
        <v>921</v>
      </c>
      <c r="B6" s="502" t="s">
        <v>1827</v>
      </c>
      <c r="C6" s="503">
        <v>1760918</v>
      </c>
      <c r="D6" s="503">
        <v>0</v>
      </c>
      <c r="E6" s="503">
        <v>1760918</v>
      </c>
    </row>
    <row r="7" spans="1:5" s="499" customFormat="1" x14ac:dyDescent="0.2">
      <c r="A7" s="501" t="s">
        <v>923</v>
      </c>
      <c r="B7" s="502" t="s">
        <v>1828</v>
      </c>
      <c r="C7" s="503">
        <v>10848737994</v>
      </c>
      <c r="D7" s="503">
        <v>0</v>
      </c>
      <c r="E7" s="503">
        <v>10848737994</v>
      </c>
    </row>
    <row r="8" spans="1:5" s="499" customFormat="1" ht="25.5" x14ac:dyDescent="0.2">
      <c r="A8" s="501" t="s">
        <v>925</v>
      </c>
      <c r="B8" s="502" t="s">
        <v>1829</v>
      </c>
      <c r="C8" s="503">
        <v>211897753</v>
      </c>
      <c r="D8" s="503">
        <v>0</v>
      </c>
      <c r="E8" s="503">
        <v>211897753</v>
      </c>
    </row>
    <row r="9" spans="1:5" s="499" customFormat="1" ht="25.5" x14ac:dyDescent="0.2">
      <c r="A9" s="501" t="s">
        <v>927</v>
      </c>
      <c r="B9" s="502" t="s">
        <v>1830</v>
      </c>
      <c r="C9" s="503">
        <v>0</v>
      </c>
      <c r="D9" s="503">
        <v>0</v>
      </c>
      <c r="E9" s="503">
        <v>0</v>
      </c>
    </row>
    <row r="10" spans="1:5" s="499" customFormat="1" ht="38.25" x14ac:dyDescent="0.2">
      <c r="A10" s="504" t="s">
        <v>929</v>
      </c>
      <c r="B10" s="505" t="s">
        <v>1831</v>
      </c>
      <c r="C10" s="506">
        <v>11062396665</v>
      </c>
      <c r="D10" s="506">
        <v>0</v>
      </c>
      <c r="E10" s="506">
        <v>11062396665</v>
      </c>
    </row>
    <row r="11" spans="1:5" s="499" customFormat="1" x14ac:dyDescent="0.2">
      <c r="A11" s="501" t="s">
        <v>931</v>
      </c>
      <c r="B11" s="502" t="s">
        <v>1832</v>
      </c>
      <c r="C11" s="503">
        <v>4696779</v>
      </c>
      <c r="D11" s="503">
        <v>0</v>
      </c>
      <c r="E11" s="503">
        <v>4696779</v>
      </c>
    </row>
    <row r="12" spans="1:5" s="499" customFormat="1" x14ac:dyDescent="0.2">
      <c r="A12" s="501" t="s">
        <v>933</v>
      </c>
      <c r="B12" s="502" t="s">
        <v>1833</v>
      </c>
      <c r="C12" s="503">
        <v>0</v>
      </c>
      <c r="D12" s="503">
        <v>0</v>
      </c>
      <c r="E12" s="503">
        <v>0</v>
      </c>
    </row>
    <row r="13" spans="1:5" s="499" customFormat="1" ht="25.5" x14ac:dyDescent="0.2">
      <c r="A13" s="504" t="s">
        <v>935</v>
      </c>
      <c r="B13" s="505" t="s">
        <v>1834</v>
      </c>
      <c r="C13" s="506">
        <v>4696779</v>
      </c>
      <c r="D13" s="506">
        <v>0</v>
      </c>
      <c r="E13" s="506">
        <v>4696779</v>
      </c>
    </row>
    <row r="14" spans="1:5" s="499" customFormat="1" x14ac:dyDescent="0.2">
      <c r="A14" s="501" t="s">
        <v>937</v>
      </c>
      <c r="B14" s="502" t="s">
        <v>1835</v>
      </c>
      <c r="C14" s="503">
        <v>0</v>
      </c>
      <c r="D14" s="503">
        <v>0</v>
      </c>
      <c r="E14" s="503">
        <v>0</v>
      </c>
    </row>
    <row r="15" spans="1:5" s="499" customFormat="1" ht="25.5" x14ac:dyDescent="0.2">
      <c r="A15" s="501" t="s">
        <v>939</v>
      </c>
      <c r="B15" s="502" t="s">
        <v>1836</v>
      </c>
      <c r="C15" s="503">
        <v>473000</v>
      </c>
      <c r="D15" s="503">
        <v>0</v>
      </c>
      <c r="E15" s="503">
        <v>473000</v>
      </c>
    </row>
    <row r="16" spans="1:5" s="499" customFormat="1" ht="25.5" x14ac:dyDescent="0.2">
      <c r="A16" s="501" t="s">
        <v>941</v>
      </c>
      <c r="B16" s="502" t="s">
        <v>1837</v>
      </c>
      <c r="C16" s="503">
        <v>472857568</v>
      </c>
      <c r="D16" s="503">
        <v>0</v>
      </c>
      <c r="E16" s="503">
        <v>472857568</v>
      </c>
    </row>
    <row r="17" spans="1:5" s="499" customFormat="1" x14ac:dyDescent="0.2">
      <c r="A17" s="504" t="s">
        <v>943</v>
      </c>
      <c r="B17" s="505" t="s">
        <v>1838</v>
      </c>
      <c r="C17" s="506">
        <v>473330568</v>
      </c>
      <c r="D17" s="506">
        <v>0</v>
      </c>
      <c r="E17" s="506">
        <v>473330568</v>
      </c>
    </row>
    <row r="18" spans="1:5" ht="25.5" x14ac:dyDescent="0.2">
      <c r="A18" s="492" t="s">
        <v>945</v>
      </c>
      <c r="B18" s="493" t="s">
        <v>1839</v>
      </c>
      <c r="C18" s="494">
        <v>93361953</v>
      </c>
      <c r="D18" s="494">
        <v>0</v>
      </c>
      <c r="E18" s="494">
        <v>93361953</v>
      </c>
    </row>
    <row r="19" spans="1:5" ht="25.5" x14ac:dyDescent="0.2">
      <c r="A19" s="492" t="s">
        <v>947</v>
      </c>
      <c r="B19" s="493" t="s">
        <v>1840</v>
      </c>
      <c r="C19" s="494">
        <v>33102420</v>
      </c>
      <c r="D19" s="494">
        <v>0</v>
      </c>
      <c r="E19" s="494">
        <v>33102420</v>
      </c>
    </row>
    <row r="20" spans="1:5" ht="25.5" x14ac:dyDescent="0.2">
      <c r="A20" s="492" t="s">
        <v>949</v>
      </c>
      <c r="B20" s="493" t="s">
        <v>1841</v>
      </c>
      <c r="C20" s="494">
        <v>97393421</v>
      </c>
      <c r="D20" s="494">
        <v>0</v>
      </c>
      <c r="E20" s="494">
        <v>97393421</v>
      </c>
    </row>
    <row r="21" spans="1:5" x14ac:dyDescent="0.2">
      <c r="A21" s="495" t="s">
        <v>951</v>
      </c>
      <c r="B21" s="496" t="s">
        <v>1842</v>
      </c>
      <c r="C21" s="497">
        <v>223857794</v>
      </c>
      <c r="D21" s="497">
        <v>0</v>
      </c>
      <c r="E21" s="497">
        <v>223857794</v>
      </c>
    </row>
    <row r="22" spans="1:5" ht="25.5" x14ac:dyDescent="0.2">
      <c r="A22" s="495" t="s">
        <v>953</v>
      </c>
      <c r="B22" s="496" t="s">
        <v>1843</v>
      </c>
      <c r="C22" s="497">
        <v>16015539</v>
      </c>
      <c r="D22" s="497">
        <v>0</v>
      </c>
      <c r="E22" s="497">
        <v>16015539</v>
      </c>
    </row>
    <row r="23" spans="1:5" ht="25.5" x14ac:dyDescent="0.2">
      <c r="A23" s="495" t="s">
        <v>955</v>
      </c>
      <c r="B23" s="496" t="s">
        <v>1844</v>
      </c>
      <c r="C23" s="497">
        <v>0</v>
      </c>
      <c r="D23" s="497">
        <v>0</v>
      </c>
      <c r="E23" s="497">
        <v>0</v>
      </c>
    </row>
    <row r="24" spans="1:5" x14ac:dyDescent="0.2">
      <c r="A24" s="495" t="s">
        <v>957</v>
      </c>
      <c r="B24" s="496" t="s">
        <v>1845</v>
      </c>
      <c r="C24" s="497">
        <v>11780297345</v>
      </c>
      <c r="D24" s="497">
        <v>0</v>
      </c>
      <c r="E24" s="497">
        <v>11780297345</v>
      </c>
    </row>
    <row r="25" spans="1:5" ht="25.5" x14ac:dyDescent="0.2">
      <c r="A25" s="492" t="s">
        <v>959</v>
      </c>
      <c r="B25" s="493" t="s">
        <v>1846</v>
      </c>
      <c r="C25" s="494">
        <v>13893859017</v>
      </c>
      <c r="D25" s="494">
        <v>0</v>
      </c>
      <c r="E25" s="494">
        <v>13893859017</v>
      </c>
    </row>
    <row r="26" spans="1:5" x14ac:dyDescent="0.2">
      <c r="A26" s="492" t="s">
        <v>961</v>
      </c>
      <c r="B26" s="493" t="s">
        <v>1847</v>
      </c>
      <c r="C26" s="494">
        <v>-3083704085</v>
      </c>
      <c r="D26" s="494">
        <v>0</v>
      </c>
      <c r="E26" s="494">
        <v>-3083704085</v>
      </c>
    </row>
    <row r="27" spans="1:5" x14ac:dyDescent="0.2">
      <c r="A27" s="492" t="s">
        <v>963</v>
      </c>
      <c r="B27" s="493" t="s">
        <v>1848</v>
      </c>
      <c r="C27" s="494">
        <v>0</v>
      </c>
      <c r="D27" s="494">
        <v>0</v>
      </c>
      <c r="E27" s="494">
        <v>0</v>
      </c>
    </row>
    <row r="28" spans="1:5" x14ac:dyDescent="0.2">
      <c r="A28" s="492" t="s">
        <v>965</v>
      </c>
      <c r="B28" s="493" t="s">
        <v>1849</v>
      </c>
      <c r="C28" s="494">
        <v>17826855</v>
      </c>
      <c r="D28" s="494">
        <v>0</v>
      </c>
      <c r="E28" s="494">
        <v>17826855</v>
      </c>
    </row>
    <row r="29" spans="1:5" x14ac:dyDescent="0.2">
      <c r="A29" s="495" t="s">
        <v>967</v>
      </c>
      <c r="B29" s="496" t="s">
        <v>1850</v>
      </c>
      <c r="C29" s="497">
        <v>10827981787</v>
      </c>
      <c r="D29" s="497">
        <v>0</v>
      </c>
      <c r="E29" s="497">
        <v>10827981787</v>
      </c>
    </row>
    <row r="30" spans="1:5" ht="25.5" x14ac:dyDescent="0.2">
      <c r="A30" s="492" t="s">
        <v>969</v>
      </c>
      <c r="B30" s="493" t="s">
        <v>1851</v>
      </c>
      <c r="C30" s="494">
        <v>83830891</v>
      </c>
      <c r="D30" s="494">
        <v>0</v>
      </c>
      <c r="E30" s="494">
        <v>83830891</v>
      </c>
    </row>
    <row r="31" spans="1:5" ht="25.5" x14ac:dyDescent="0.2">
      <c r="A31" s="492" t="s">
        <v>971</v>
      </c>
      <c r="B31" s="493" t="s">
        <v>1852</v>
      </c>
      <c r="C31" s="494">
        <v>184413699</v>
      </c>
      <c r="D31" s="494">
        <v>0</v>
      </c>
      <c r="E31" s="494">
        <v>184413699</v>
      </c>
    </row>
    <row r="32" spans="1:5" ht="25.5" x14ac:dyDescent="0.2">
      <c r="A32" s="492" t="s">
        <v>973</v>
      </c>
      <c r="B32" s="493" t="s">
        <v>1853</v>
      </c>
      <c r="C32" s="494">
        <v>22221780</v>
      </c>
      <c r="D32" s="494">
        <v>0</v>
      </c>
      <c r="E32" s="494">
        <v>22221780</v>
      </c>
    </row>
    <row r="33" spans="1:5" x14ac:dyDescent="0.2">
      <c r="A33" s="495" t="s">
        <v>975</v>
      </c>
      <c r="B33" s="496" t="s">
        <v>1854</v>
      </c>
      <c r="C33" s="497">
        <v>290466370</v>
      </c>
      <c r="D33" s="497">
        <v>0</v>
      </c>
      <c r="E33" s="497">
        <v>290466370</v>
      </c>
    </row>
    <row r="34" spans="1:5" ht="25.5" x14ac:dyDescent="0.2">
      <c r="A34" s="495" t="s">
        <v>977</v>
      </c>
      <c r="B34" s="496" t="s">
        <v>1855</v>
      </c>
      <c r="C34" s="497">
        <v>0</v>
      </c>
      <c r="D34" s="497">
        <v>0</v>
      </c>
      <c r="E34" s="497">
        <v>0</v>
      </c>
    </row>
    <row r="35" spans="1:5" ht="25.5" x14ac:dyDescent="0.2">
      <c r="A35" s="495" t="s">
        <v>979</v>
      </c>
      <c r="B35" s="496" t="s">
        <v>1856</v>
      </c>
      <c r="C35" s="497">
        <v>661849188</v>
      </c>
      <c r="D35" s="497">
        <v>0</v>
      </c>
      <c r="E35" s="497">
        <v>661849188</v>
      </c>
    </row>
    <row r="36" spans="1:5" x14ac:dyDescent="0.2">
      <c r="A36" s="495" t="s">
        <v>981</v>
      </c>
      <c r="B36" s="496" t="s">
        <v>1857</v>
      </c>
      <c r="C36" s="497">
        <v>11780297345</v>
      </c>
      <c r="D36" s="497">
        <v>0</v>
      </c>
      <c r="E36" s="497">
        <v>11780297345</v>
      </c>
    </row>
  </sheetData>
  <mergeCells count="1">
    <mergeCell ref="A3:E3"/>
  </mergeCells>
  <pageMargins left="0.75" right="0.75" top="1" bottom="1" header="0.5" footer="0.5"/>
  <pageSetup scale="61" fitToHeight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49"/>
  <sheetViews>
    <sheetView view="pageBreakPreview" zoomScale="85" zoomScaleNormal="100" zoomScaleSheetLayoutView="85" workbookViewId="0">
      <selection activeCell="A3" sqref="A3:E3"/>
    </sheetView>
  </sheetViews>
  <sheetFormatPr defaultRowHeight="12.75" x14ac:dyDescent="0.2"/>
  <cols>
    <col min="1" max="1" width="8.140625" style="371" customWidth="1"/>
    <col min="2" max="2" width="41" style="371" customWidth="1"/>
    <col min="3" max="5" width="32.85546875" style="371" customWidth="1"/>
    <col min="6" max="256" width="9.140625" style="371"/>
    <col min="257" max="257" width="8.140625" style="371" customWidth="1"/>
    <col min="258" max="258" width="41" style="371" customWidth="1"/>
    <col min="259" max="261" width="32.85546875" style="371" customWidth="1"/>
    <col min="262" max="512" width="9.140625" style="371"/>
    <col min="513" max="513" width="8.140625" style="371" customWidth="1"/>
    <col min="514" max="514" width="41" style="371" customWidth="1"/>
    <col min="515" max="517" width="32.85546875" style="371" customWidth="1"/>
    <col min="518" max="768" width="9.140625" style="371"/>
    <col min="769" max="769" width="8.140625" style="371" customWidth="1"/>
    <col min="770" max="770" width="41" style="371" customWidth="1"/>
    <col min="771" max="773" width="32.85546875" style="371" customWidth="1"/>
    <col min="774" max="1024" width="9.140625" style="371"/>
    <col min="1025" max="1025" width="8.140625" style="371" customWidth="1"/>
    <col min="1026" max="1026" width="41" style="371" customWidth="1"/>
    <col min="1027" max="1029" width="32.85546875" style="371" customWidth="1"/>
    <col min="1030" max="1280" width="9.140625" style="371"/>
    <col min="1281" max="1281" width="8.140625" style="371" customWidth="1"/>
    <col min="1282" max="1282" width="41" style="371" customWidth="1"/>
    <col min="1283" max="1285" width="32.85546875" style="371" customWidth="1"/>
    <col min="1286" max="1536" width="9.140625" style="371"/>
    <col min="1537" max="1537" width="8.140625" style="371" customWidth="1"/>
    <col min="1538" max="1538" width="41" style="371" customWidth="1"/>
    <col min="1539" max="1541" width="32.85546875" style="371" customWidth="1"/>
    <col min="1542" max="1792" width="9.140625" style="371"/>
    <col min="1793" max="1793" width="8.140625" style="371" customWidth="1"/>
    <col min="1794" max="1794" width="41" style="371" customWidth="1"/>
    <col min="1795" max="1797" width="32.85546875" style="371" customWidth="1"/>
    <col min="1798" max="2048" width="9.140625" style="371"/>
    <col min="2049" max="2049" width="8.140625" style="371" customWidth="1"/>
    <col min="2050" max="2050" width="41" style="371" customWidth="1"/>
    <col min="2051" max="2053" width="32.85546875" style="371" customWidth="1"/>
    <col min="2054" max="2304" width="9.140625" style="371"/>
    <col min="2305" max="2305" width="8.140625" style="371" customWidth="1"/>
    <col min="2306" max="2306" width="41" style="371" customWidth="1"/>
    <col min="2307" max="2309" width="32.85546875" style="371" customWidth="1"/>
    <col min="2310" max="2560" width="9.140625" style="371"/>
    <col min="2561" max="2561" width="8.140625" style="371" customWidth="1"/>
    <col min="2562" max="2562" width="41" style="371" customWidth="1"/>
    <col min="2563" max="2565" width="32.85546875" style="371" customWidth="1"/>
    <col min="2566" max="2816" width="9.140625" style="371"/>
    <col min="2817" max="2817" width="8.140625" style="371" customWidth="1"/>
    <col min="2818" max="2818" width="41" style="371" customWidth="1"/>
    <col min="2819" max="2821" width="32.85546875" style="371" customWidth="1"/>
    <col min="2822" max="3072" width="9.140625" style="371"/>
    <col min="3073" max="3073" width="8.140625" style="371" customWidth="1"/>
    <col min="3074" max="3074" width="41" style="371" customWidth="1"/>
    <col min="3075" max="3077" width="32.85546875" style="371" customWidth="1"/>
    <col min="3078" max="3328" width="9.140625" style="371"/>
    <col min="3329" max="3329" width="8.140625" style="371" customWidth="1"/>
    <col min="3330" max="3330" width="41" style="371" customWidth="1"/>
    <col min="3331" max="3333" width="32.85546875" style="371" customWidth="1"/>
    <col min="3334" max="3584" width="9.140625" style="371"/>
    <col min="3585" max="3585" width="8.140625" style="371" customWidth="1"/>
    <col min="3586" max="3586" width="41" style="371" customWidth="1"/>
    <col min="3587" max="3589" width="32.85546875" style="371" customWidth="1"/>
    <col min="3590" max="3840" width="9.140625" style="371"/>
    <col min="3841" max="3841" width="8.140625" style="371" customWidth="1"/>
    <col min="3842" max="3842" width="41" style="371" customWidth="1"/>
    <col min="3843" max="3845" width="32.85546875" style="371" customWidth="1"/>
    <col min="3846" max="4096" width="9.140625" style="371"/>
    <col min="4097" max="4097" width="8.140625" style="371" customWidth="1"/>
    <col min="4098" max="4098" width="41" style="371" customWidth="1"/>
    <col min="4099" max="4101" width="32.85546875" style="371" customWidth="1"/>
    <col min="4102" max="4352" width="9.140625" style="371"/>
    <col min="4353" max="4353" width="8.140625" style="371" customWidth="1"/>
    <col min="4354" max="4354" width="41" style="371" customWidth="1"/>
    <col min="4355" max="4357" width="32.85546875" style="371" customWidth="1"/>
    <col min="4358" max="4608" width="9.140625" style="371"/>
    <col min="4609" max="4609" width="8.140625" style="371" customWidth="1"/>
    <col min="4610" max="4610" width="41" style="371" customWidth="1"/>
    <col min="4611" max="4613" width="32.85546875" style="371" customWidth="1"/>
    <col min="4614" max="4864" width="9.140625" style="371"/>
    <col min="4865" max="4865" width="8.140625" style="371" customWidth="1"/>
    <col min="4866" max="4866" width="41" style="371" customWidth="1"/>
    <col min="4867" max="4869" width="32.85546875" style="371" customWidth="1"/>
    <col min="4870" max="5120" width="9.140625" style="371"/>
    <col min="5121" max="5121" width="8.140625" style="371" customWidth="1"/>
    <col min="5122" max="5122" width="41" style="371" customWidth="1"/>
    <col min="5123" max="5125" width="32.85546875" style="371" customWidth="1"/>
    <col min="5126" max="5376" width="9.140625" style="371"/>
    <col min="5377" max="5377" width="8.140625" style="371" customWidth="1"/>
    <col min="5378" max="5378" width="41" style="371" customWidth="1"/>
    <col min="5379" max="5381" width="32.85546875" style="371" customWidth="1"/>
    <col min="5382" max="5632" width="9.140625" style="371"/>
    <col min="5633" max="5633" width="8.140625" style="371" customWidth="1"/>
    <col min="5634" max="5634" width="41" style="371" customWidth="1"/>
    <col min="5635" max="5637" width="32.85546875" style="371" customWidth="1"/>
    <col min="5638" max="5888" width="9.140625" style="371"/>
    <col min="5889" max="5889" width="8.140625" style="371" customWidth="1"/>
    <col min="5890" max="5890" width="41" style="371" customWidth="1"/>
    <col min="5891" max="5893" width="32.85546875" style="371" customWidth="1"/>
    <col min="5894" max="6144" width="9.140625" style="371"/>
    <col min="6145" max="6145" width="8.140625" style="371" customWidth="1"/>
    <col min="6146" max="6146" width="41" style="371" customWidth="1"/>
    <col min="6147" max="6149" width="32.85546875" style="371" customWidth="1"/>
    <col min="6150" max="6400" width="9.140625" style="371"/>
    <col min="6401" max="6401" width="8.140625" style="371" customWidth="1"/>
    <col min="6402" max="6402" width="41" style="371" customWidth="1"/>
    <col min="6403" max="6405" width="32.85546875" style="371" customWidth="1"/>
    <col min="6406" max="6656" width="9.140625" style="371"/>
    <col min="6657" max="6657" width="8.140625" style="371" customWidth="1"/>
    <col min="6658" max="6658" width="41" style="371" customWidth="1"/>
    <col min="6659" max="6661" width="32.85546875" style="371" customWidth="1"/>
    <col min="6662" max="6912" width="9.140625" style="371"/>
    <col min="6913" max="6913" width="8.140625" style="371" customWidth="1"/>
    <col min="6914" max="6914" width="41" style="371" customWidth="1"/>
    <col min="6915" max="6917" width="32.85546875" style="371" customWidth="1"/>
    <col min="6918" max="7168" width="9.140625" style="371"/>
    <col min="7169" max="7169" width="8.140625" style="371" customWidth="1"/>
    <col min="7170" max="7170" width="41" style="371" customWidth="1"/>
    <col min="7171" max="7173" width="32.85546875" style="371" customWidth="1"/>
    <col min="7174" max="7424" width="9.140625" style="371"/>
    <col min="7425" max="7425" width="8.140625" style="371" customWidth="1"/>
    <col min="7426" max="7426" width="41" style="371" customWidth="1"/>
    <col min="7427" max="7429" width="32.85546875" style="371" customWidth="1"/>
    <col min="7430" max="7680" width="9.140625" style="371"/>
    <col min="7681" max="7681" width="8.140625" style="371" customWidth="1"/>
    <col min="7682" max="7682" width="41" style="371" customWidth="1"/>
    <col min="7683" max="7685" width="32.85546875" style="371" customWidth="1"/>
    <col min="7686" max="7936" width="9.140625" style="371"/>
    <col min="7937" max="7937" width="8.140625" style="371" customWidth="1"/>
    <col min="7938" max="7938" width="41" style="371" customWidth="1"/>
    <col min="7939" max="7941" width="32.85546875" style="371" customWidth="1"/>
    <col min="7942" max="8192" width="9.140625" style="371"/>
    <col min="8193" max="8193" width="8.140625" style="371" customWidth="1"/>
    <col min="8194" max="8194" width="41" style="371" customWidth="1"/>
    <col min="8195" max="8197" width="32.85546875" style="371" customWidth="1"/>
    <col min="8198" max="8448" width="9.140625" style="371"/>
    <col min="8449" max="8449" width="8.140625" style="371" customWidth="1"/>
    <col min="8450" max="8450" width="41" style="371" customWidth="1"/>
    <col min="8451" max="8453" width="32.85546875" style="371" customWidth="1"/>
    <col min="8454" max="8704" width="9.140625" style="371"/>
    <col min="8705" max="8705" width="8.140625" style="371" customWidth="1"/>
    <col min="8706" max="8706" width="41" style="371" customWidth="1"/>
    <col min="8707" max="8709" width="32.85546875" style="371" customWidth="1"/>
    <col min="8710" max="8960" width="9.140625" style="371"/>
    <col min="8961" max="8961" width="8.140625" style="371" customWidth="1"/>
    <col min="8962" max="8962" width="41" style="371" customWidth="1"/>
    <col min="8963" max="8965" width="32.85546875" style="371" customWidth="1"/>
    <col min="8966" max="9216" width="9.140625" style="371"/>
    <col min="9217" max="9217" width="8.140625" style="371" customWidth="1"/>
    <col min="9218" max="9218" width="41" style="371" customWidth="1"/>
    <col min="9219" max="9221" width="32.85546875" style="371" customWidth="1"/>
    <col min="9222" max="9472" width="9.140625" style="371"/>
    <col min="9473" max="9473" width="8.140625" style="371" customWidth="1"/>
    <col min="9474" max="9474" width="41" style="371" customWidth="1"/>
    <col min="9475" max="9477" width="32.85546875" style="371" customWidth="1"/>
    <col min="9478" max="9728" width="9.140625" style="371"/>
    <col min="9729" max="9729" width="8.140625" style="371" customWidth="1"/>
    <col min="9730" max="9730" width="41" style="371" customWidth="1"/>
    <col min="9731" max="9733" width="32.85546875" style="371" customWidth="1"/>
    <col min="9734" max="9984" width="9.140625" style="371"/>
    <col min="9985" max="9985" width="8.140625" style="371" customWidth="1"/>
    <col min="9986" max="9986" width="41" style="371" customWidth="1"/>
    <col min="9987" max="9989" width="32.85546875" style="371" customWidth="1"/>
    <col min="9990" max="10240" width="9.140625" style="371"/>
    <col min="10241" max="10241" width="8.140625" style="371" customWidth="1"/>
    <col min="10242" max="10242" width="41" style="371" customWidth="1"/>
    <col min="10243" max="10245" width="32.85546875" style="371" customWidth="1"/>
    <col min="10246" max="10496" width="9.140625" style="371"/>
    <col min="10497" max="10497" width="8.140625" style="371" customWidth="1"/>
    <col min="10498" max="10498" width="41" style="371" customWidth="1"/>
    <col min="10499" max="10501" width="32.85546875" style="371" customWidth="1"/>
    <col min="10502" max="10752" width="9.140625" style="371"/>
    <col min="10753" max="10753" width="8.140625" style="371" customWidth="1"/>
    <col min="10754" max="10754" width="41" style="371" customWidth="1"/>
    <col min="10755" max="10757" width="32.85546875" style="371" customWidth="1"/>
    <col min="10758" max="11008" width="9.140625" style="371"/>
    <col min="11009" max="11009" width="8.140625" style="371" customWidth="1"/>
    <col min="11010" max="11010" width="41" style="371" customWidth="1"/>
    <col min="11011" max="11013" width="32.85546875" style="371" customWidth="1"/>
    <col min="11014" max="11264" width="9.140625" style="371"/>
    <col min="11265" max="11265" width="8.140625" style="371" customWidth="1"/>
    <col min="11266" max="11266" width="41" style="371" customWidth="1"/>
    <col min="11267" max="11269" width="32.85546875" style="371" customWidth="1"/>
    <col min="11270" max="11520" width="9.140625" style="371"/>
    <col min="11521" max="11521" width="8.140625" style="371" customWidth="1"/>
    <col min="11522" max="11522" width="41" style="371" customWidth="1"/>
    <col min="11523" max="11525" width="32.85546875" style="371" customWidth="1"/>
    <col min="11526" max="11776" width="9.140625" style="371"/>
    <col min="11777" max="11777" width="8.140625" style="371" customWidth="1"/>
    <col min="11778" max="11778" width="41" style="371" customWidth="1"/>
    <col min="11779" max="11781" width="32.85546875" style="371" customWidth="1"/>
    <col min="11782" max="12032" width="9.140625" style="371"/>
    <col min="12033" max="12033" width="8.140625" style="371" customWidth="1"/>
    <col min="12034" max="12034" width="41" style="371" customWidth="1"/>
    <col min="12035" max="12037" width="32.85546875" style="371" customWidth="1"/>
    <col min="12038" max="12288" width="9.140625" style="371"/>
    <col min="12289" max="12289" width="8.140625" style="371" customWidth="1"/>
    <col min="12290" max="12290" width="41" style="371" customWidth="1"/>
    <col min="12291" max="12293" width="32.85546875" style="371" customWidth="1"/>
    <col min="12294" max="12544" width="9.140625" style="371"/>
    <col min="12545" max="12545" width="8.140625" style="371" customWidth="1"/>
    <col min="12546" max="12546" width="41" style="371" customWidth="1"/>
    <col min="12547" max="12549" width="32.85546875" style="371" customWidth="1"/>
    <col min="12550" max="12800" width="9.140625" style="371"/>
    <col min="12801" max="12801" width="8.140625" style="371" customWidth="1"/>
    <col min="12802" max="12802" width="41" style="371" customWidth="1"/>
    <col min="12803" max="12805" width="32.85546875" style="371" customWidth="1"/>
    <col min="12806" max="13056" width="9.140625" style="371"/>
    <col min="13057" max="13057" width="8.140625" style="371" customWidth="1"/>
    <col min="13058" max="13058" width="41" style="371" customWidth="1"/>
    <col min="13059" max="13061" width="32.85546875" style="371" customWidth="1"/>
    <col min="13062" max="13312" width="9.140625" style="371"/>
    <col min="13313" max="13313" width="8.140625" style="371" customWidth="1"/>
    <col min="13314" max="13314" width="41" style="371" customWidth="1"/>
    <col min="13315" max="13317" width="32.85546875" style="371" customWidth="1"/>
    <col min="13318" max="13568" width="9.140625" style="371"/>
    <col min="13569" max="13569" width="8.140625" style="371" customWidth="1"/>
    <col min="13570" max="13570" width="41" style="371" customWidth="1"/>
    <col min="13571" max="13573" width="32.85546875" style="371" customWidth="1"/>
    <col min="13574" max="13824" width="9.140625" style="371"/>
    <col min="13825" max="13825" width="8.140625" style="371" customWidth="1"/>
    <col min="13826" max="13826" width="41" style="371" customWidth="1"/>
    <col min="13827" max="13829" width="32.85546875" style="371" customWidth="1"/>
    <col min="13830" max="14080" width="9.140625" style="371"/>
    <col min="14081" max="14081" width="8.140625" style="371" customWidth="1"/>
    <col min="14082" max="14082" width="41" style="371" customWidth="1"/>
    <col min="14083" max="14085" width="32.85546875" style="371" customWidth="1"/>
    <col min="14086" max="14336" width="9.140625" style="371"/>
    <col min="14337" max="14337" width="8.140625" style="371" customWidth="1"/>
    <col min="14338" max="14338" width="41" style="371" customWidth="1"/>
    <col min="14339" max="14341" width="32.85546875" style="371" customWidth="1"/>
    <col min="14342" max="14592" width="9.140625" style="371"/>
    <col min="14593" max="14593" width="8.140625" style="371" customWidth="1"/>
    <col min="14594" max="14594" width="41" style="371" customWidth="1"/>
    <col min="14595" max="14597" width="32.85546875" style="371" customWidth="1"/>
    <col min="14598" max="14848" width="9.140625" style="371"/>
    <col min="14849" max="14849" width="8.140625" style="371" customWidth="1"/>
    <col min="14850" max="14850" width="41" style="371" customWidth="1"/>
    <col min="14851" max="14853" width="32.85546875" style="371" customWidth="1"/>
    <col min="14854" max="15104" width="9.140625" style="371"/>
    <col min="15105" max="15105" width="8.140625" style="371" customWidth="1"/>
    <col min="15106" max="15106" width="41" style="371" customWidth="1"/>
    <col min="15107" max="15109" width="32.85546875" style="371" customWidth="1"/>
    <col min="15110" max="15360" width="9.140625" style="371"/>
    <col min="15361" max="15361" width="8.140625" style="371" customWidth="1"/>
    <col min="15362" max="15362" width="41" style="371" customWidth="1"/>
    <col min="15363" max="15365" width="32.85546875" style="371" customWidth="1"/>
    <col min="15366" max="15616" width="9.140625" style="371"/>
    <col min="15617" max="15617" width="8.140625" style="371" customWidth="1"/>
    <col min="15618" max="15618" width="41" style="371" customWidth="1"/>
    <col min="15619" max="15621" width="32.85546875" style="371" customWidth="1"/>
    <col min="15622" max="15872" width="9.140625" style="371"/>
    <col min="15873" max="15873" width="8.140625" style="371" customWidth="1"/>
    <col min="15874" max="15874" width="41" style="371" customWidth="1"/>
    <col min="15875" max="15877" width="32.85546875" style="371" customWidth="1"/>
    <col min="15878" max="16128" width="9.140625" style="371"/>
    <col min="16129" max="16129" width="8.140625" style="371" customWidth="1"/>
    <col min="16130" max="16130" width="41" style="371" customWidth="1"/>
    <col min="16131" max="16133" width="32.85546875" style="371" customWidth="1"/>
    <col min="16134" max="16384" width="9.140625" style="371"/>
  </cols>
  <sheetData>
    <row r="1" spans="1:5" ht="15" x14ac:dyDescent="0.25">
      <c r="E1" s="297" t="s">
        <v>1937</v>
      </c>
    </row>
    <row r="3" spans="1:5" s="499" customFormat="1" ht="18" customHeight="1" x14ac:dyDescent="0.2">
      <c r="A3" s="559" t="s">
        <v>1907</v>
      </c>
      <c r="B3" s="560"/>
      <c r="C3" s="560"/>
      <c r="D3" s="560"/>
      <c r="E3" s="560"/>
    </row>
    <row r="4" spans="1:5" s="499" customFormat="1" ht="15" x14ac:dyDescent="0.2">
      <c r="A4" s="500" t="s">
        <v>917</v>
      </c>
      <c r="B4" s="500" t="s">
        <v>413</v>
      </c>
      <c r="C4" s="500" t="s">
        <v>918</v>
      </c>
      <c r="D4" s="500" t="s">
        <v>919</v>
      </c>
      <c r="E4" s="500" t="s">
        <v>920</v>
      </c>
    </row>
    <row r="5" spans="1:5" s="499" customFormat="1" ht="15" x14ac:dyDescent="0.2">
      <c r="A5" s="500">
        <v>1</v>
      </c>
      <c r="B5" s="500">
        <v>2</v>
      </c>
      <c r="C5" s="500">
        <v>3</v>
      </c>
      <c r="D5" s="500">
        <v>4</v>
      </c>
      <c r="E5" s="500">
        <v>5</v>
      </c>
    </row>
    <row r="6" spans="1:5" s="499" customFormat="1" x14ac:dyDescent="0.2">
      <c r="A6" s="501" t="s">
        <v>921</v>
      </c>
      <c r="B6" s="502" t="s">
        <v>1858</v>
      </c>
      <c r="C6" s="503">
        <v>938506782</v>
      </c>
      <c r="D6" s="503">
        <v>0</v>
      </c>
      <c r="E6" s="503">
        <v>938506782</v>
      </c>
    </row>
    <row r="7" spans="1:5" s="499" customFormat="1" ht="25.5" x14ac:dyDescent="0.2">
      <c r="A7" s="501" t="s">
        <v>923</v>
      </c>
      <c r="B7" s="502" t="s">
        <v>1859</v>
      </c>
      <c r="C7" s="503">
        <v>102914569</v>
      </c>
      <c r="D7" s="503">
        <v>0</v>
      </c>
      <c r="E7" s="503">
        <v>102914569</v>
      </c>
    </row>
    <row r="8" spans="1:5" s="499" customFormat="1" ht="25.5" x14ac:dyDescent="0.2">
      <c r="A8" s="501" t="s">
        <v>925</v>
      </c>
      <c r="B8" s="502" t="s">
        <v>1860</v>
      </c>
      <c r="C8" s="503">
        <v>125400495</v>
      </c>
      <c r="D8" s="503">
        <v>0</v>
      </c>
      <c r="E8" s="503">
        <v>125400495</v>
      </c>
    </row>
    <row r="9" spans="1:5" s="499" customFormat="1" ht="25.5" x14ac:dyDescent="0.2">
      <c r="A9" s="504" t="s">
        <v>927</v>
      </c>
      <c r="B9" s="505" t="s">
        <v>1861</v>
      </c>
      <c r="C9" s="506">
        <v>1166821846</v>
      </c>
      <c r="D9" s="506">
        <v>0</v>
      </c>
      <c r="E9" s="506">
        <v>1166821846</v>
      </c>
    </row>
    <row r="10" spans="1:5" s="499" customFormat="1" ht="25.5" x14ac:dyDescent="0.2">
      <c r="A10" s="501" t="s">
        <v>929</v>
      </c>
      <c r="B10" s="502" t="s">
        <v>1862</v>
      </c>
      <c r="C10" s="503">
        <v>0</v>
      </c>
      <c r="D10" s="503">
        <v>0</v>
      </c>
      <c r="E10" s="503">
        <v>0</v>
      </c>
    </row>
    <row r="11" spans="1:5" s="499" customFormat="1" x14ac:dyDescent="0.2">
      <c r="A11" s="501" t="s">
        <v>931</v>
      </c>
      <c r="B11" s="502" t="s">
        <v>1863</v>
      </c>
      <c r="C11" s="503">
        <v>0</v>
      </c>
      <c r="D11" s="503">
        <v>0</v>
      </c>
      <c r="E11" s="503">
        <v>0</v>
      </c>
    </row>
    <row r="12" spans="1:5" s="499" customFormat="1" ht="25.5" x14ac:dyDescent="0.2">
      <c r="A12" s="504" t="s">
        <v>933</v>
      </c>
      <c r="B12" s="505" t="s">
        <v>1864</v>
      </c>
      <c r="C12" s="506">
        <v>0</v>
      </c>
      <c r="D12" s="506">
        <v>0</v>
      </c>
      <c r="E12" s="506">
        <v>0</v>
      </c>
    </row>
    <row r="13" spans="1:5" s="499" customFormat="1" ht="25.5" x14ac:dyDescent="0.2">
      <c r="A13" s="501" t="s">
        <v>935</v>
      </c>
      <c r="B13" s="502" t="s">
        <v>1865</v>
      </c>
      <c r="C13" s="503">
        <v>2120009524</v>
      </c>
      <c r="D13" s="503">
        <v>-867479142</v>
      </c>
      <c r="E13" s="503">
        <v>1252530382</v>
      </c>
    </row>
    <row r="14" spans="1:5" s="499" customFormat="1" ht="25.5" x14ac:dyDescent="0.2">
      <c r="A14" s="501" t="s">
        <v>937</v>
      </c>
      <c r="B14" s="502" t="s">
        <v>1866</v>
      </c>
      <c r="C14" s="503">
        <v>150868352</v>
      </c>
      <c r="D14" s="503">
        <v>0</v>
      </c>
      <c r="E14" s="503">
        <v>150868352</v>
      </c>
    </row>
    <row r="15" spans="1:5" s="499" customFormat="1" ht="25.5" x14ac:dyDescent="0.2">
      <c r="A15" s="501" t="s">
        <v>939</v>
      </c>
      <c r="B15" s="502" t="s">
        <v>1867</v>
      </c>
      <c r="C15" s="503">
        <v>28316884</v>
      </c>
      <c r="D15" s="503">
        <v>0</v>
      </c>
      <c r="E15" s="503">
        <v>28316884</v>
      </c>
    </row>
    <row r="16" spans="1:5" s="499" customFormat="1" ht="25.5" x14ac:dyDescent="0.2">
      <c r="A16" s="501" t="s">
        <v>941</v>
      </c>
      <c r="B16" s="502" t="s">
        <v>1868</v>
      </c>
      <c r="C16" s="503">
        <v>164309727</v>
      </c>
      <c r="D16" s="503">
        <v>0</v>
      </c>
      <c r="E16" s="503">
        <v>164309727</v>
      </c>
    </row>
    <row r="17" spans="1:5" s="499" customFormat="1" ht="25.5" x14ac:dyDescent="0.2">
      <c r="A17" s="504" t="s">
        <v>943</v>
      </c>
      <c r="B17" s="505" t="s">
        <v>1869</v>
      </c>
      <c r="C17" s="506">
        <v>2463504487</v>
      </c>
      <c r="D17" s="506">
        <v>-867479142</v>
      </c>
      <c r="E17" s="506">
        <v>1596025345</v>
      </c>
    </row>
    <row r="18" spans="1:5" s="499" customFormat="1" x14ac:dyDescent="0.2">
      <c r="A18" s="501" t="s">
        <v>945</v>
      </c>
      <c r="B18" s="502" t="s">
        <v>1870</v>
      </c>
      <c r="C18" s="503">
        <v>118101543</v>
      </c>
      <c r="D18" s="503">
        <v>0</v>
      </c>
      <c r="E18" s="503">
        <v>118101543</v>
      </c>
    </row>
    <row r="19" spans="1:5" s="499" customFormat="1" x14ac:dyDescent="0.2">
      <c r="A19" s="501" t="s">
        <v>947</v>
      </c>
      <c r="B19" s="502" t="s">
        <v>1871</v>
      </c>
      <c r="C19" s="503">
        <v>443978660</v>
      </c>
      <c r="D19" s="503">
        <v>0</v>
      </c>
      <c r="E19" s="503">
        <v>443978660</v>
      </c>
    </row>
    <row r="20" spans="1:5" s="499" customFormat="1" x14ac:dyDescent="0.2">
      <c r="A20" s="501" t="s">
        <v>949</v>
      </c>
      <c r="B20" s="502" t="s">
        <v>1872</v>
      </c>
      <c r="C20" s="503">
        <v>0</v>
      </c>
      <c r="D20" s="503">
        <v>0</v>
      </c>
      <c r="E20" s="503">
        <v>0</v>
      </c>
    </row>
    <row r="21" spans="1:5" s="499" customFormat="1" x14ac:dyDescent="0.2">
      <c r="A21" s="501" t="s">
        <v>951</v>
      </c>
      <c r="B21" s="502" t="s">
        <v>1873</v>
      </c>
      <c r="C21" s="503">
        <v>24009757</v>
      </c>
      <c r="D21" s="503">
        <v>0</v>
      </c>
      <c r="E21" s="503">
        <v>24009757</v>
      </c>
    </row>
    <row r="22" spans="1:5" s="499" customFormat="1" ht="25.5" x14ac:dyDescent="0.2">
      <c r="A22" s="504" t="s">
        <v>953</v>
      </c>
      <c r="B22" s="505" t="s">
        <v>1874</v>
      </c>
      <c r="C22" s="506">
        <v>586089960</v>
      </c>
      <c r="D22" s="506">
        <v>0</v>
      </c>
      <c r="E22" s="506">
        <v>586089960</v>
      </c>
    </row>
    <row r="23" spans="1:5" s="499" customFormat="1" x14ac:dyDescent="0.2">
      <c r="A23" s="501" t="s">
        <v>955</v>
      </c>
      <c r="B23" s="502" t="s">
        <v>1875</v>
      </c>
      <c r="C23" s="503">
        <v>553968669</v>
      </c>
      <c r="D23" s="503">
        <v>0</v>
      </c>
      <c r="E23" s="503">
        <v>553968669</v>
      </c>
    </row>
    <row r="24" spans="1:5" s="499" customFormat="1" x14ac:dyDescent="0.2">
      <c r="A24" s="501" t="s">
        <v>957</v>
      </c>
      <c r="B24" s="502" t="s">
        <v>1876</v>
      </c>
      <c r="C24" s="503">
        <v>97119573</v>
      </c>
      <c r="D24" s="503">
        <v>0</v>
      </c>
      <c r="E24" s="503">
        <v>97119573</v>
      </c>
    </row>
    <row r="25" spans="1:5" s="499" customFormat="1" x14ac:dyDescent="0.2">
      <c r="A25" s="501" t="s">
        <v>959</v>
      </c>
      <c r="B25" s="502" t="s">
        <v>1877</v>
      </c>
      <c r="C25" s="503">
        <v>142290943</v>
      </c>
      <c r="D25" s="503">
        <v>0</v>
      </c>
      <c r="E25" s="503">
        <v>142290943</v>
      </c>
    </row>
    <row r="26" spans="1:5" ht="25.5" x14ac:dyDescent="0.2">
      <c r="A26" s="495" t="s">
        <v>961</v>
      </c>
      <c r="B26" s="496" t="s">
        <v>1878</v>
      </c>
      <c r="C26" s="497">
        <v>793379185</v>
      </c>
      <c r="D26" s="497">
        <v>0</v>
      </c>
      <c r="E26" s="497">
        <v>793379185</v>
      </c>
    </row>
    <row r="27" spans="1:5" x14ac:dyDescent="0.2">
      <c r="A27" s="495" t="s">
        <v>963</v>
      </c>
      <c r="B27" s="496" t="s">
        <v>1879</v>
      </c>
      <c r="C27" s="497">
        <v>299300919</v>
      </c>
      <c r="D27" s="497">
        <v>0</v>
      </c>
      <c r="E27" s="497">
        <v>299300919</v>
      </c>
    </row>
    <row r="28" spans="1:5" x14ac:dyDescent="0.2">
      <c r="A28" s="495" t="s">
        <v>965</v>
      </c>
      <c r="B28" s="496" t="s">
        <v>1880</v>
      </c>
      <c r="C28" s="497">
        <v>1878779870</v>
      </c>
      <c r="D28" s="497">
        <v>-867479142</v>
      </c>
      <c r="E28" s="497">
        <v>1011300728</v>
      </c>
    </row>
    <row r="29" spans="1:5" ht="25.5" x14ac:dyDescent="0.2">
      <c r="A29" s="495" t="s">
        <v>967</v>
      </c>
      <c r="B29" s="496" t="s">
        <v>1881</v>
      </c>
      <c r="C29" s="497">
        <v>72776399</v>
      </c>
      <c r="D29" s="497">
        <v>0</v>
      </c>
      <c r="E29" s="497">
        <v>72776399</v>
      </c>
    </row>
    <row r="30" spans="1:5" x14ac:dyDescent="0.2">
      <c r="A30" s="492" t="s">
        <v>969</v>
      </c>
      <c r="B30" s="493" t="s">
        <v>1882</v>
      </c>
      <c r="C30" s="494">
        <v>0</v>
      </c>
      <c r="D30" s="494">
        <v>0</v>
      </c>
      <c r="E30" s="494">
        <v>0</v>
      </c>
    </row>
    <row r="31" spans="1:5" ht="38.25" x14ac:dyDescent="0.2">
      <c r="A31" s="492" t="s">
        <v>971</v>
      </c>
      <c r="B31" s="493" t="s">
        <v>1883</v>
      </c>
      <c r="C31" s="494">
        <v>0</v>
      </c>
      <c r="D31" s="494">
        <v>0</v>
      </c>
      <c r="E31" s="494">
        <v>0</v>
      </c>
    </row>
    <row r="32" spans="1:5" ht="38.25" x14ac:dyDescent="0.2">
      <c r="A32" s="492" t="s">
        <v>973</v>
      </c>
      <c r="B32" s="493" t="s">
        <v>1884</v>
      </c>
      <c r="C32" s="494">
        <v>0</v>
      </c>
      <c r="D32" s="494">
        <v>0</v>
      </c>
      <c r="E32" s="494">
        <v>0</v>
      </c>
    </row>
    <row r="33" spans="1:5" ht="25.5" x14ac:dyDescent="0.2">
      <c r="A33" s="492" t="s">
        <v>975</v>
      </c>
      <c r="B33" s="493" t="s">
        <v>1885</v>
      </c>
      <c r="C33" s="494">
        <v>956868</v>
      </c>
      <c r="D33" s="494">
        <v>0</v>
      </c>
      <c r="E33" s="494">
        <v>956868</v>
      </c>
    </row>
    <row r="34" spans="1:5" ht="25.5" x14ac:dyDescent="0.2">
      <c r="A34" s="492" t="s">
        <v>977</v>
      </c>
      <c r="B34" s="493" t="s">
        <v>1886</v>
      </c>
      <c r="C34" s="494">
        <v>0</v>
      </c>
      <c r="D34" s="494">
        <v>0</v>
      </c>
      <c r="E34" s="494">
        <v>0</v>
      </c>
    </row>
    <row r="35" spans="1:5" ht="51" x14ac:dyDescent="0.2">
      <c r="A35" s="492" t="s">
        <v>979</v>
      </c>
      <c r="B35" s="493" t="s">
        <v>1887</v>
      </c>
      <c r="C35" s="494">
        <v>0</v>
      </c>
      <c r="D35" s="494">
        <v>0</v>
      </c>
      <c r="E35" s="494">
        <v>0</v>
      </c>
    </row>
    <row r="36" spans="1:5" ht="51" x14ac:dyDescent="0.2">
      <c r="A36" s="492" t="s">
        <v>981</v>
      </c>
      <c r="B36" s="493" t="s">
        <v>1888</v>
      </c>
      <c r="C36" s="494">
        <v>0</v>
      </c>
      <c r="D36" s="494">
        <v>0</v>
      </c>
      <c r="E36" s="494">
        <v>0</v>
      </c>
    </row>
    <row r="37" spans="1:5" ht="38.25" x14ac:dyDescent="0.2">
      <c r="A37" s="495" t="s">
        <v>983</v>
      </c>
      <c r="B37" s="496" t="s">
        <v>1889</v>
      </c>
      <c r="C37" s="497">
        <v>956868</v>
      </c>
      <c r="D37" s="497">
        <v>0</v>
      </c>
      <c r="E37" s="497">
        <v>956868</v>
      </c>
    </row>
    <row r="38" spans="1:5" ht="25.5" x14ac:dyDescent="0.2">
      <c r="A38" s="492" t="s">
        <v>985</v>
      </c>
      <c r="B38" s="493" t="s">
        <v>1890</v>
      </c>
      <c r="C38" s="494">
        <v>180000</v>
      </c>
      <c r="D38" s="494">
        <v>0</v>
      </c>
      <c r="E38" s="494">
        <v>180000</v>
      </c>
    </row>
    <row r="39" spans="1:5" ht="38.25" x14ac:dyDescent="0.2">
      <c r="A39" s="492" t="s">
        <v>987</v>
      </c>
      <c r="B39" s="493" t="s">
        <v>1891</v>
      </c>
      <c r="C39" s="494">
        <v>0</v>
      </c>
      <c r="D39" s="494">
        <v>0</v>
      </c>
      <c r="E39" s="494">
        <v>0</v>
      </c>
    </row>
    <row r="40" spans="1:5" ht="25.5" x14ac:dyDescent="0.2">
      <c r="A40" s="492" t="s">
        <v>989</v>
      </c>
      <c r="B40" s="493" t="s">
        <v>1892</v>
      </c>
      <c r="C40" s="494">
        <v>5907381</v>
      </c>
      <c r="D40" s="494">
        <v>0</v>
      </c>
      <c r="E40" s="494">
        <v>5907381</v>
      </c>
    </row>
    <row r="41" spans="1:5" ht="25.5" x14ac:dyDescent="0.2">
      <c r="A41" s="492" t="s">
        <v>991</v>
      </c>
      <c r="B41" s="493" t="s">
        <v>1893</v>
      </c>
      <c r="C41" s="494">
        <v>36173000</v>
      </c>
      <c r="D41" s="494">
        <v>0</v>
      </c>
      <c r="E41" s="494">
        <v>36173000</v>
      </c>
    </row>
    <row r="42" spans="1:5" ht="25.5" x14ac:dyDescent="0.2">
      <c r="A42" s="492" t="s">
        <v>993</v>
      </c>
      <c r="B42" s="493" t="s">
        <v>1894</v>
      </c>
      <c r="C42" s="494">
        <v>0</v>
      </c>
      <c r="D42" s="494">
        <v>0</v>
      </c>
      <c r="E42" s="494">
        <v>0</v>
      </c>
    </row>
    <row r="43" spans="1:5" ht="25.5" x14ac:dyDescent="0.2">
      <c r="A43" s="492" t="s">
        <v>995</v>
      </c>
      <c r="B43" s="493" t="s">
        <v>1895</v>
      </c>
      <c r="C43" s="494">
        <v>0</v>
      </c>
      <c r="D43" s="494">
        <v>0</v>
      </c>
      <c r="E43" s="494">
        <v>0</v>
      </c>
    </row>
    <row r="44" spans="1:5" ht="25.5" x14ac:dyDescent="0.2">
      <c r="A44" s="492" t="s">
        <v>997</v>
      </c>
      <c r="B44" s="493" t="s">
        <v>1896</v>
      </c>
      <c r="C44" s="494">
        <v>0</v>
      </c>
      <c r="D44" s="494">
        <v>0</v>
      </c>
      <c r="E44" s="494">
        <v>0</v>
      </c>
    </row>
    <row r="45" spans="1:5" ht="51" x14ac:dyDescent="0.2">
      <c r="A45" s="492" t="s">
        <v>999</v>
      </c>
      <c r="B45" s="493" t="s">
        <v>1897</v>
      </c>
      <c r="C45" s="494">
        <v>0</v>
      </c>
      <c r="D45" s="494">
        <v>0</v>
      </c>
      <c r="E45" s="494">
        <v>0</v>
      </c>
    </row>
    <row r="46" spans="1:5" ht="51" x14ac:dyDescent="0.2">
      <c r="A46" s="492" t="s">
        <v>1001</v>
      </c>
      <c r="B46" s="493" t="s">
        <v>1898</v>
      </c>
      <c r="C46" s="494">
        <v>0</v>
      </c>
      <c r="D46" s="494">
        <v>0</v>
      </c>
      <c r="E46" s="494">
        <v>0</v>
      </c>
    </row>
    <row r="47" spans="1:5" ht="25.5" x14ac:dyDescent="0.2">
      <c r="A47" s="495" t="s">
        <v>1003</v>
      </c>
      <c r="B47" s="496" t="s">
        <v>1899</v>
      </c>
      <c r="C47" s="497">
        <v>42260381</v>
      </c>
      <c r="D47" s="497">
        <v>0</v>
      </c>
      <c r="E47" s="497">
        <v>42260381</v>
      </c>
    </row>
    <row r="48" spans="1:5" ht="25.5" x14ac:dyDescent="0.2">
      <c r="A48" s="495" t="s">
        <v>1005</v>
      </c>
      <c r="B48" s="496" t="s">
        <v>1900</v>
      </c>
      <c r="C48" s="497">
        <v>-41303513</v>
      </c>
      <c r="D48" s="497">
        <v>0</v>
      </c>
      <c r="E48" s="497">
        <v>-41303513</v>
      </c>
    </row>
    <row r="49" spans="1:5" x14ac:dyDescent="0.2">
      <c r="A49" s="495" t="s">
        <v>1007</v>
      </c>
      <c r="B49" s="496" t="s">
        <v>1901</v>
      </c>
      <c r="C49" s="497">
        <v>31472886</v>
      </c>
      <c r="D49" s="497">
        <v>0</v>
      </c>
      <c r="E49" s="497">
        <v>31472886</v>
      </c>
    </row>
  </sheetData>
  <mergeCells count="1">
    <mergeCell ref="A3:E3"/>
  </mergeCells>
  <pageMargins left="0.75" right="0.75" top="1" bottom="1" header="0.5" footer="0.5"/>
  <pageSetup scale="56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27">
    <pageSetUpPr fitToPage="1"/>
  </sheetPr>
  <dimension ref="A1:N36"/>
  <sheetViews>
    <sheetView view="pageBreakPreview" zoomScale="60" zoomScaleNormal="100" workbookViewId="0">
      <selection activeCell="L10" sqref="L10"/>
    </sheetView>
  </sheetViews>
  <sheetFormatPr defaultRowHeight="12.75" x14ac:dyDescent="0.2"/>
  <cols>
    <col min="1" max="1" width="40" customWidth="1"/>
    <col min="2" max="2" width="12" style="136" bestFit="1" customWidth="1"/>
    <col min="3" max="5" width="10.42578125" style="136" customWidth="1"/>
    <col min="6" max="6" width="11" style="136" customWidth="1"/>
    <col min="7" max="7" width="4.7109375" style="136" customWidth="1"/>
    <col min="8" max="8" width="32.42578125" style="136" customWidth="1"/>
    <col min="9" max="13" width="11.140625" style="136" customWidth="1"/>
    <col min="257" max="257" width="40" customWidth="1"/>
    <col min="258" max="258" width="12" bestFit="1" customWidth="1"/>
    <col min="259" max="261" width="10.42578125" customWidth="1"/>
    <col min="262" max="262" width="11" customWidth="1"/>
    <col min="263" max="263" width="4.7109375" customWidth="1"/>
    <col min="264" max="264" width="32.42578125" customWidth="1"/>
    <col min="265" max="265" width="12" bestFit="1" customWidth="1"/>
    <col min="266" max="266" width="13.5703125" bestFit="1" customWidth="1"/>
    <col min="267" max="268" width="13.5703125" customWidth="1"/>
    <col min="269" max="269" width="11" customWidth="1"/>
    <col min="513" max="513" width="40" customWidth="1"/>
    <col min="514" max="514" width="12" bestFit="1" customWidth="1"/>
    <col min="515" max="517" width="10.42578125" customWidth="1"/>
    <col min="518" max="518" width="11" customWidth="1"/>
    <col min="519" max="519" width="4.7109375" customWidth="1"/>
    <col min="520" max="520" width="32.42578125" customWidth="1"/>
    <col min="521" max="521" width="12" bestFit="1" customWidth="1"/>
    <col min="522" max="522" width="13.5703125" bestFit="1" customWidth="1"/>
    <col min="523" max="524" width="13.5703125" customWidth="1"/>
    <col min="525" max="525" width="11" customWidth="1"/>
    <col min="769" max="769" width="40" customWidth="1"/>
    <col min="770" max="770" width="12" bestFit="1" customWidth="1"/>
    <col min="771" max="773" width="10.42578125" customWidth="1"/>
    <col min="774" max="774" width="11" customWidth="1"/>
    <col min="775" max="775" width="4.7109375" customWidth="1"/>
    <col min="776" max="776" width="32.42578125" customWidth="1"/>
    <col min="777" max="777" width="12" bestFit="1" customWidth="1"/>
    <col min="778" max="778" width="13.5703125" bestFit="1" customWidth="1"/>
    <col min="779" max="780" width="13.5703125" customWidth="1"/>
    <col min="781" max="781" width="11" customWidth="1"/>
    <col min="1025" max="1025" width="40" customWidth="1"/>
    <col min="1026" max="1026" width="12" bestFit="1" customWidth="1"/>
    <col min="1027" max="1029" width="10.42578125" customWidth="1"/>
    <col min="1030" max="1030" width="11" customWidth="1"/>
    <col min="1031" max="1031" width="4.7109375" customWidth="1"/>
    <col min="1032" max="1032" width="32.42578125" customWidth="1"/>
    <col min="1033" max="1033" width="12" bestFit="1" customWidth="1"/>
    <col min="1034" max="1034" width="13.5703125" bestFit="1" customWidth="1"/>
    <col min="1035" max="1036" width="13.5703125" customWidth="1"/>
    <col min="1037" max="1037" width="11" customWidth="1"/>
    <col min="1281" max="1281" width="40" customWidth="1"/>
    <col min="1282" max="1282" width="12" bestFit="1" customWidth="1"/>
    <col min="1283" max="1285" width="10.42578125" customWidth="1"/>
    <col min="1286" max="1286" width="11" customWidth="1"/>
    <col min="1287" max="1287" width="4.7109375" customWidth="1"/>
    <col min="1288" max="1288" width="32.42578125" customWidth="1"/>
    <col min="1289" max="1289" width="12" bestFit="1" customWidth="1"/>
    <col min="1290" max="1290" width="13.5703125" bestFit="1" customWidth="1"/>
    <col min="1291" max="1292" width="13.5703125" customWidth="1"/>
    <col min="1293" max="1293" width="11" customWidth="1"/>
    <col min="1537" max="1537" width="40" customWidth="1"/>
    <col min="1538" max="1538" width="12" bestFit="1" customWidth="1"/>
    <col min="1539" max="1541" width="10.42578125" customWidth="1"/>
    <col min="1542" max="1542" width="11" customWidth="1"/>
    <col min="1543" max="1543" width="4.7109375" customWidth="1"/>
    <col min="1544" max="1544" width="32.42578125" customWidth="1"/>
    <col min="1545" max="1545" width="12" bestFit="1" customWidth="1"/>
    <col min="1546" max="1546" width="13.5703125" bestFit="1" customWidth="1"/>
    <col min="1547" max="1548" width="13.5703125" customWidth="1"/>
    <col min="1549" max="1549" width="11" customWidth="1"/>
    <col min="1793" max="1793" width="40" customWidth="1"/>
    <col min="1794" max="1794" width="12" bestFit="1" customWidth="1"/>
    <col min="1795" max="1797" width="10.42578125" customWidth="1"/>
    <col min="1798" max="1798" width="11" customWidth="1"/>
    <col min="1799" max="1799" width="4.7109375" customWidth="1"/>
    <col min="1800" max="1800" width="32.42578125" customWidth="1"/>
    <col min="1801" max="1801" width="12" bestFit="1" customWidth="1"/>
    <col min="1802" max="1802" width="13.5703125" bestFit="1" customWidth="1"/>
    <col min="1803" max="1804" width="13.5703125" customWidth="1"/>
    <col min="1805" max="1805" width="11" customWidth="1"/>
    <col min="2049" max="2049" width="40" customWidth="1"/>
    <col min="2050" max="2050" width="12" bestFit="1" customWidth="1"/>
    <col min="2051" max="2053" width="10.42578125" customWidth="1"/>
    <col min="2054" max="2054" width="11" customWidth="1"/>
    <col min="2055" max="2055" width="4.7109375" customWidth="1"/>
    <col min="2056" max="2056" width="32.42578125" customWidth="1"/>
    <col min="2057" max="2057" width="12" bestFit="1" customWidth="1"/>
    <col min="2058" max="2058" width="13.5703125" bestFit="1" customWidth="1"/>
    <col min="2059" max="2060" width="13.5703125" customWidth="1"/>
    <col min="2061" max="2061" width="11" customWidth="1"/>
    <col min="2305" max="2305" width="40" customWidth="1"/>
    <col min="2306" max="2306" width="12" bestFit="1" customWidth="1"/>
    <col min="2307" max="2309" width="10.42578125" customWidth="1"/>
    <col min="2310" max="2310" width="11" customWidth="1"/>
    <col min="2311" max="2311" width="4.7109375" customWidth="1"/>
    <col min="2312" max="2312" width="32.42578125" customWidth="1"/>
    <col min="2313" max="2313" width="12" bestFit="1" customWidth="1"/>
    <col min="2314" max="2314" width="13.5703125" bestFit="1" customWidth="1"/>
    <col min="2315" max="2316" width="13.5703125" customWidth="1"/>
    <col min="2317" max="2317" width="11" customWidth="1"/>
    <col min="2561" max="2561" width="40" customWidth="1"/>
    <col min="2562" max="2562" width="12" bestFit="1" customWidth="1"/>
    <col min="2563" max="2565" width="10.42578125" customWidth="1"/>
    <col min="2566" max="2566" width="11" customWidth="1"/>
    <col min="2567" max="2567" width="4.7109375" customWidth="1"/>
    <col min="2568" max="2568" width="32.42578125" customWidth="1"/>
    <col min="2569" max="2569" width="12" bestFit="1" customWidth="1"/>
    <col min="2570" max="2570" width="13.5703125" bestFit="1" customWidth="1"/>
    <col min="2571" max="2572" width="13.5703125" customWidth="1"/>
    <col min="2573" max="2573" width="11" customWidth="1"/>
    <col min="2817" max="2817" width="40" customWidth="1"/>
    <col min="2818" max="2818" width="12" bestFit="1" customWidth="1"/>
    <col min="2819" max="2821" width="10.42578125" customWidth="1"/>
    <col min="2822" max="2822" width="11" customWidth="1"/>
    <col min="2823" max="2823" width="4.7109375" customWidth="1"/>
    <col min="2824" max="2824" width="32.42578125" customWidth="1"/>
    <col min="2825" max="2825" width="12" bestFit="1" customWidth="1"/>
    <col min="2826" max="2826" width="13.5703125" bestFit="1" customWidth="1"/>
    <col min="2827" max="2828" width="13.5703125" customWidth="1"/>
    <col min="2829" max="2829" width="11" customWidth="1"/>
    <col min="3073" max="3073" width="40" customWidth="1"/>
    <col min="3074" max="3074" width="12" bestFit="1" customWidth="1"/>
    <col min="3075" max="3077" width="10.42578125" customWidth="1"/>
    <col min="3078" max="3078" width="11" customWidth="1"/>
    <col min="3079" max="3079" width="4.7109375" customWidth="1"/>
    <col min="3080" max="3080" width="32.42578125" customWidth="1"/>
    <col min="3081" max="3081" width="12" bestFit="1" customWidth="1"/>
    <col min="3082" max="3082" width="13.5703125" bestFit="1" customWidth="1"/>
    <col min="3083" max="3084" width="13.5703125" customWidth="1"/>
    <col min="3085" max="3085" width="11" customWidth="1"/>
    <col min="3329" max="3329" width="40" customWidth="1"/>
    <col min="3330" max="3330" width="12" bestFit="1" customWidth="1"/>
    <col min="3331" max="3333" width="10.42578125" customWidth="1"/>
    <col min="3334" max="3334" width="11" customWidth="1"/>
    <col min="3335" max="3335" width="4.7109375" customWidth="1"/>
    <col min="3336" max="3336" width="32.42578125" customWidth="1"/>
    <col min="3337" max="3337" width="12" bestFit="1" customWidth="1"/>
    <col min="3338" max="3338" width="13.5703125" bestFit="1" customWidth="1"/>
    <col min="3339" max="3340" width="13.5703125" customWidth="1"/>
    <col min="3341" max="3341" width="11" customWidth="1"/>
    <col min="3585" max="3585" width="40" customWidth="1"/>
    <col min="3586" max="3586" width="12" bestFit="1" customWidth="1"/>
    <col min="3587" max="3589" width="10.42578125" customWidth="1"/>
    <col min="3590" max="3590" width="11" customWidth="1"/>
    <col min="3591" max="3591" width="4.7109375" customWidth="1"/>
    <col min="3592" max="3592" width="32.42578125" customWidth="1"/>
    <col min="3593" max="3593" width="12" bestFit="1" customWidth="1"/>
    <col min="3594" max="3594" width="13.5703125" bestFit="1" customWidth="1"/>
    <col min="3595" max="3596" width="13.5703125" customWidth="1"/>
    <col min="3597" max="3597" width="11" customWidth="1"/>
    <col min="3841" max="3841" width="40" customWidth="1"/>
    <col min="3842" max="3842" width="12" bestFit="1" customWidth="1"/>
    <col min="3843" max="3845" width="10.42578125" customWidth="1"/>
    <col min="3846" max="3846" width="11" customWidth="1"/>
    <col min="3847" max="3847" width="4.7109375" customWidth="1"/>
    <col min="3848" max="3848" width="32.42578125" customWidth="1"/>
    <col min="3849" max="3849" width="12" bestFit="1" customWidth="1"/>
    <col min="3850" max="3850" width="13.5703125" bestFit="1" customWidth="1"/>
    <col min="3851" max="3852" width="13.5703125" customWidth="1"/>
    <col min="3853" max="3853" width="11" customWidth="1"/>
    <col min="4097" max="4097" width="40" customWidth="1"/>
    <col min="4098" max="4098" width="12" bestFit="1" customWidth="1"/>
    <col min="4099" max="4101" width="10.42578125" customWidth="1"/>
    <col min="4102" max="4102" width="11" customWidth="1"/>
    <col min="4103" max="4103" width="4.7109375" customWidth="1"/>
    <col min="4104" max="4104" width="32.42578125" customWidth="1"/>
    <col min="4105" max="4105" width="12" bestFit="1" customWidth="1"/>
    <col min="4106" max="4106" width="13.5703125" bestFit="1" customWidth="1"/>
    <col min="4107" max="4108" width="13.5703125" customWidth="1"/>
    <col min="4109" max="4109" width="11" customWidth="1"/>
    <col min="4353" max="4353" width="40" customWidth="1"/>
    <col min="4354" max="4354" width="12" bestFit="1" customWidth="1"/>
    <col min="4355" max="4357" width="10.42578125" customWidth="1"/>
    <col min="4358" max="4358" width="11" customWidth="1"/>
    <col min="4359" max="4359" width="4.7109375" customWidth="1"/>
    <col min="4360" max="4360" width="32.42578125" customWidth="1"/>
    <col min="4361" max="4361" width="12" bestFit="1" customWidth="1"/>
    <col min="4362" max="4362" width="13.5703125" bestFit="1" customWidth="1"/>
    <col min="4363" max="4364" width="13.5703125" customWidth="1"/>
    <col min="4365" max="4365" width="11" customWidth="1"/>
    <col min="4609" max="4609" width="40" customWidth="1"/>
    <col min="4610" max="4610" width="12" bestFit="1" customWidth="1"/>
    <col min="4611" max="4613" width="10.42578125" customWidth="1"/>
    <col min="4614" max="4614" width="11" customWidth="1"/>
    <col min="4615" max="4615" width="4.7109375" customWidth="1"/>
    <col min="4616" max="4616" width="32.42578125" customWidth="1"/>
    <col min="4617" max="4617" width="12" bestFit="1" customWidth="1"/>
    <col min="4618" max="4618" width="13.5703125" bestFit="1" customWidth="1"/>
    <col min="4619" max="4620" width="13.5703125" customWidth="1"/>
    <col min="4621" max="4621" width="11" customWidth="1"/>
    <col min="4865" max="4865" width="40" customWidth="1"/>
    <col min="4866" max="4866" width="12" bestFit="1" customWidth="1"/>
    <col min="4867" max="4869" width="10.42578125" customWidth="1"/>
    <col min="4870" max="4870" width="11" customWidth="1"/>
    <col min="4871" max="4871" width="4.7109375" customWidth="1"/>
    <col min="4872" max="4872" width="32.42578125" customWidth="1"/>
    <col min="4873" max="4873" width="12" bestFit="1" customWidth="1"/>
    <col min="4874" max="4874" width="13.5703125" bestFit="1" customWidth="1"/>
    <col min="4875" max="4876" width="13.5703125" customWidth="1"/>
    <col min="4877" max="4877" width="11" customWidth="1"/>
    <col min="5121" max="5121" width="40" customWidth="1"/>
    <col min="5122" max="5122" width="12" bestFit="1" customWidth="1"/>
    <col min="5123" max="5125" width="10.42578125" customWidth="1"/>
    <col min="5126" max="5126" width="11" customWidth="1"/>
    <col min="5127" max="5127" width="4.7109375" customWidth="1"/>
    <col min="5128" max="5128" width="32.42578125" customWidth="1"/>
    <col min="5129" max="5129" width="12" bestFit="1" customWidth="1"/>
    <col min="5130" max="5130" width="13.5703125" bestFit="1" customWidth="1"/>
    <col min="5131" max="5132" width="13.5703125" customWidth="1"/>
    <col min="5133" max="5133" width="11" customWidth="1"/>
    <col min="5377" max="5377" width="40" customWidth="1"/>
    <col min="5378" max="5378" width="12" bestFit="1" customWidth="1"/>
    <col min="5379" max="5381" width="10.42578125" customWidth="1"/>
    <col min="5382" max="5382" width="11" customWidth="1"/>
    <col min="5383" max="5383" width="4.7109375" customWidth="1"/>
    <col min="5384" max="5384" width="32.42578125" customWidth="1"/>
    <col min="5385" max="5385" width="12" bestFit="1" customWidth="1"/>
    <col min="5386" max="5386" width="13.5703125" bestFit="1" customWidth="1"/>
    <col min="5387" max="5388" width="13.5703125" customWidth="1"/>
    <col min="5389" max="5389" width="11" customWidth="1"/>
    <col min="5633" max="5633" width="40" customWidth="1"/>
    <col min="5634" max="5634" width="12" bestFit="1" customWidth="1"/>
    <col min="5635" max="5637" width="10.42578125" customWidth="1"/>
    <col min="5638" max="5638" width="11" customWidth="1"/>
    <col min="5639" max="5639" width="4.7109375" customWidth="1"/>
    <col min="5640" max="5640" width="32.42578125" customWidth="1"/>
    <col min="5641" max="5641" width="12" bestFit="1" customWidth="1"/>
    <col min="5642" max="5642" width="13.5703125" bestFit="1" customWidth="1"/>
    <col min="5643" max="5644" width="13.5703125" customWidth="1"/>
    <col min="5645" max="5645" width="11" customWidth="1"/>
    <col min="5889" max="5889" width="40" customWidth="1"/>
    <col min="5890" max="5890" width="12" bestFit="1" customWidth="1"/>
    <col min="5891" max="5893" width="10.42578125" customWidth="1"/>
    <col min="5894" max="5894" width="11" customWidth="1"/>
    <col min="5895" max="5895" width="4.7109375" customWidth="1"/>
    <col min="5896" max="5896" width="32.42578125" customWidth="1"/>
    <col min="5897" max="5897" width="12" bestFit="1" customWidth="1"/>
    <col min="5898" max="5898" width="13.5703125" bestFit="1" customWidth="1"/>
    <col min="5899" max="5900" width="13.5703125" customWidth="1"/>
    <col min="5901" max="5901" width="11" customWidth="1"/>
    <col min="6145" max="6145" width="40" customWidth="1"/>
    <col min="6146" max="6146" width="12" bestFit="1" customWidth="1"/>
    <col min="6147" max="6149" width="10.42578125" customWidth="1"/>
    <col min="6150" max="6150" width="11" customWidth="1"/>
    <col min="6151" max="6151" width="4.7109375" customWidth="1"/>
    <col min="6152" max="6152" width="32.42578125" customWidth="1"/>
    <col min="6153" max="6153" width="12" bestFit="1" customWidth="1"/>
    <col min="6154" max="6154" width="13.5703125" bestFit="1" customWidth="1"/>
    <col min="6155" max="6156" width="13.5703125" customWidth="1"/>
    <col min="6157" max="6157" width="11" customWidth="1"/>
    <col min="6401" max="6401" width="40" customWidth="1"/>
    <col min="6402" max="6402" width="12" bestFit="1" customWidth="1"/>
    <col min="6403" max="6405" width="10.42578125" customWidth="1"/>
    <col min="6406" max="6406" width="11" customWidth="1"/>
    <col min="6407" max="6407" width="4.7109375" customWidth="1"/>
    <col min="6408" max="6408" width="32.42578125" customWidth="1"/>
    <col min="6409" max="6409" width="12" bestFit="1" customWidth="1"/>
    <col min="6410" max="6410" width="13.5703125" bestFit="1" customWidth="1"/>
    <col min="6411" max="6412" width="13.5703125" customWidth="1"/>
    <col min="6413" max="6413" width="11" customWidth="1"/>
    <col min="6657" max="6657" width="40" customWidth="1"/>
    <col min="6658" max="6658" width="12" bestFit="1" customWidth="1"/>
    <col min="6659" max="6661" width="10.42578125" customWidth="1"/>
    <col min="6662" max="6662" width="11" customWidth="1"/>
    <col min="6663" max="6663" width="4.7109375" customWidth="1"/>
    <col min="6664" max="6664" width="32.42578125" customWidth="1"/>
    <col min="6665" max="6665" width="12" bestFit="1" customWidth="1"/>
    <col min="6666" max="6666" width="13.5703125" bestFit="1" customWidth="1"/>
    <col min="6667" max="6668" width="13.5703125" customWidth="1"/>
    <col min="6669" max="6669" width="11" customWidth="1"/>
    <col min="6913" max="6913" width="40" customWidth="1"/>
    <col min="6914" max="6914" width="12" bestFit="1" customWidth="1"/>
    <col min="6915" max="6917" width="10.42578125" customWidth="1"/>
    <col min="6918" max="6918" width="11" customWidth="1"/>
    <col min="6919" max="6919" width="4.7109375" customWidth="1"/>
    <col min="6920" max="6920" width="32.42578125" customWidth="1"/>
    <col min="6921" max="6921" width="12" bestFit="1" customWidth="1"/>
    <col min="6922" max="6922" width="13.5703125" bestFit="1" customWidth="1"/>
    <col min="6923" max="6924" width="13.5703125" customWidth="1"/>
    <col min="6925" max="6925" width="11" customWidth="1"/>
    <col min="7169" max="7169" width="40" customWidth="1"/>
    <col min="7170" max="7170" width="12" bestFit="1" customWidth="1"/>
    <col min="7171" max="7173" width="10.42578125" customWidth="1"/>
    <col min="7174" max="7174" width="11" customWidth="1"/>
    <col min="7175" max="7175" width="4.7109375" customWidth="1"/>
    <col min="7176" max="7176" width="32.42578125" customWidth="1"/>
    <col min="7177" max="7177" width="12" bestFit="1" customWidth="1"/>
    <col min="7178" max="7178" width="13.5703125" bestFit="1" customWidth="1"/>
    <col min="7179" max="7180" width="13.5703125" customWidth="1"/>
    <col min="7181" max="7181" width="11" customWidth="1"/>
    <col min="7425" max="7425" width="40" customWidth="1"/>
    <col min="7426" max="7426" width="12" bestFit="1" customWidth="1"/>
    <col min="7427" max="7429" width="10.42578125" customWidth="1"/>
    <col min="7430" max="7430" width="11" customWidth="1"/>
    <col min="7431" max="7431" width="4.7109375" customWidth="1"/>
    <col min="7432" max="7432" width="32.42578125" customWidth="1"/>
    <col min="7433" max="7433" width="12" bestFit="1" customWidth="1"/>
    <col min="7434" max="7434" width="13.5703125" bestFit="1" customWidth="1"/>
    <col min="7435" max="7436" width="13.5703125" customWidth="1"/>
    <col min="7437" max="7437" width="11" customWidth="1"/>
    <col min="7681" max="7681" width="40" customWidth="1"/>
    <col min="7682" max="7682" width="12" bestFit="1" customWidth="1"/>
    <col min="7683" max="7685" width="10.42578125" customWidth="1"/>
    <col min="7686" max="7686" width="11" customWidth="1"/>
    <col min="7687" max="7687" width="4.7109375" customWidth="1"/>
    <col min="7688" max="7688" width="32.42578125" customWidth="1"/>
    <col min="7689" max="7689" width="12" bestFit="1" customWidth="1"/>
    <col min="7690" max="7690" width="13.5703125" bestFit="1" customWidth="1"/>
    <col min="7691" max="7692" width="13.5703125" customWidth="1"/>
    <col min="7693" max="7693" width="11" customWidth="1"/>
    <col min="7937" max="7937" width="40" customWidth="1"/>
    <col min="7938" max="7938" width="12" bestFit="1" customWidth="1"/>
    <col min="7939" max="7941" width="10.42578125" customWidth="1"/>
    <col min="7942" max="7942" width="11" customWidth="1"/>
    <col min="7943" max="7943" width="4.7109375" customWidth="1"/>
    <col min="7944" max="7944" width="32.42578125" customWidth="1"/>
    <col min="7945" max="7945" width="12" bestFit="1" customWidth="1"/>
    <col min="7946" max="7946" width="13.5703125" bestFit="1" customWidth="1"/>
    <col min="7947" max="7948" width="13.5703125" customWidth="1"/>
    <col min="7949" max="7949" width="11" customWidth="1"/>
    <col min="8193" max="8193" width="40" customWidth="1"/>
    <col min="8194" max="8194" width="12" bestFit="1" customWidth="1"/>
    <col min="8195" max="8197" width="10.42578125" customWidth="1"/>
    <col min="8198" max="8198" width="11" customWidth="1"/>
    <col min="8199" max="8199" width="4.7109375" customWidth="1"/>
    <col min="8200" max="8200" width="32.42578125" customWidth="1"/>
    <col min="8201" max="8201" width="12" bestFit="1" customWidth="1"/>
    <col min="8202" max="8202" width="13.5703125" bestFit="1" customWidth="1"/>
    <col min="8203" max="8204" width="13.5703125" customWidth="1"/>
    <col min="8205" max="8205" width="11" customWidth="1"/>
    <col min="8449" max="8449" width="40" customWidth="1"/>
    <col min="8450" max="8450" width="12" bestFit="1" customWidth="1"/>
    <col min="8451" max="8453" width="10.42578125" customWidth="1"/>
    <col min="8454" max="8454" width="11" customWidth="1"/>
    <col min="8455" max="8455" width="4.7109375" customWidth="1"/>
    <col min="8456" max="8456" width="32.42578125" customWidth="1"/>
    <col min="8457" max="8457" width="12" bestFit="1" customWidth="1"/>
    <col min="8458" max="8458" width="13.5703125" bestFit="1" customWidth="1"/>
    <col min="8459" max="8460" width="13.5703125" customWidth="1"/>
    <col min="8461" max="8461" width="11" customWidth="1"/>
    <col min="8705" max="8705" width="40" customWidth="1"/>
    <col min="8706" max="8706" width="12" bestFit="1" customWidth="1"/>
    <col min="8707" max="8709" width="10.42578125" customWidth="1"/>
    <col min="8710" max="8710" width="11" customWidth="1"/>
    <col min="8711" max="8711" width="4.7109375" customWidth="1"/>
    <col min="8712" max="8712" width="32.42578125" customWidth="1"/>
    <col min="8713" max="8713" width="12" bestFit="1" customWidth="1"/>
    <col min="8714" max="8714" width="13.5703125" bestFit="1" customWidth="1"/>
    <col min="8715" max="8716" width="13.5703125" customWidth="1"/>
    <col min="8717" max="8717" width="11" customWidth="1"/>
    <col min="8961" max="8961" width="40" customWidth="1"/>
    <col min="8962" max="8962" width="12" bestFit="1" customWidth="1"/>
    <col min="8963" max="8965" width="10.42578125" customWidth="1"/>
    <col min="8966" max="8966" width="11" customWidth="1"/>
    <col min="8967" max="8967" width="4.7109375" customWidth="1"/>
    <col min="8968" max="8968" width="32.42578125" customWidth="1"/>
    <col min="8969" max="8969" width="12" bestFit="1" customWidth="1"/>
    <col min="8970" max="8970" width="13.5703125" bestFit="1" customWidth="1"/>
    <col min="8971" max="8972" width="13.5703125" customWidth="1"/>
    <col min="8973" max="8973" width="11" customWidth="1"/>
    <col min="9217" max="9217" width="40" customWidth="1"/>
    <col min="9218" max="9218" width="12" bestFit="1" customWidth="1"/>
    <col min="9219" max="9221" width="10.42578125" customWidth="1"/>
    <col min="9222" max="9222" width="11" customWidth="1"/>
    <col min="9223" max="9223" width="4.7109375" customWidth="1"/>
    <col min="9224" max="9224" width="32.42578125" customWidth="1"/>
    <col min="9225" max="9225" width="12" bestFit="1" customWidth="1"/>
    <col min="9226" max="9226" width="13.5703125" bestFit="1" customWidth="1"/>
    <col min="9227" max="9228" width="13.5703125" customWidth="1"/>
    <col min="9229" max="9229" width="11" customWidth="1"/>
    <col min="9473" max="9473" width="40" customWidth="1"/>
    <col min="9474" max="9474" width="12" bestFit="1" customWidth="1"/>
    <col min="9475" max="9477" width="10.42578125" customWidth="1"/>
    <col min="9478" max="9478" width="11" customWidth="1"/>
    <col min="9479" max="9479" width="4.7109375" customWidth="1"/>
    <col min="9480" max="9480" width="32.42578125" customWidth="1"/>
    <col min="9481" max="9481" width="12" bestFit="1" customWidth="1"/>
    <col min="9482" max="9482" width="13.5703125" bestFit="1" customWidth="1"/>
    <col min="9483" max="9484" width="13.5703125" customWidth="1"/>
    <col min="9485" max="9485" width="11" customWidth="1"/>
    <col min="9729" max="9729" width="40" customWidth="1"/>
    <col min="9730" max="9730" width="12" bestFit="1" customWidth="1"/>
    <col min="9731" max="9733" width="10.42578125" customWidth="1"/>
    <col min="9734" max="9734" width="11" customWidth="1"/>
    <col min="9735" max="9735" width="4.7109375" customWidth="1"/>
    <col min="9736" max="9736" width="32.42578125" customWidth="1"/>
    <col min="9737" max="9737" width="12" bestFit="1" customWidth="1"/>
    <col min="9738" max="9738" width="13.5703125" bestFit="1" customWidth="1"/>
    <col min="9739" max="9740" width="13.5703125" customWidth="1"/>
    <col min="9741" max="9741" width="11" customWidth="1"/>
    <col min="9985" max="9985" width="40" customWidth="1"/>
    <col min="9986" max="9986" width="12" bestFit="1" customWidth="1"/>
    <col min="9987" max="9989" width="10.42578125" customWidth="1"/>
    <col min="9990" max="9990" width="11" customWidth="1"/>
    <col min="9991" max="9991" width="4.7109375" customWidth="1"/>
    <col min="9992" max="9992" width="32.42578125" customWidth="1"/>
    <col min="9993" max="9993" width="12" bestFit="1" customWidth="1"/>
    <col min="9994" max="9994" width="13.5703125" bestFit="1" customWidth="1"/>
    <col min="9995" max="9996" width="13.5703125" customWidth="1"/>
    <col min="9997" max="9997" width="11" customWidth="1"/>
    <col min="10241" max="10241" width="40" customWidth="1"/>
    <col min="10242" max="10242" width="12" bestFit="1" customWidth="1"/>
    <col min="10243" max="10245" width="10.42578125" customWidth="1"/>
    <col min="10246" max="10246" width="11" customWidth="1"/>
    <col min="10247" max="10247" width="4.7109375" customWidth="1"/>
    <col min="10248" max="10248" width="32.42578125" customWidth="1"/>
    <col min="10249" max="10249" width="12" bestFit="1" customWidth="1"/>
    <col min="10250" max="10250" width="13.5703125" bestFit="1" customWidth="1"/>
    <col min="10251" max="10252" width="13.5703125" customWidth="1"/>
    <col min="10253" max="10253" width="11" customWidth="1"/>
    <col min="10497" max="10497" width="40" customWidth="1"/>
    <col min="10498" max="10498" width="12" bestFit="1" customWidth="1"/>
    <col min="10499" max="10501" width="10.42578125" customWidth="1"/>
    <col min="10502" max="10502" width="11" customWidth="1"/>
    <col min="10503" max="10503" width="4.7109375" customWidth="1"/>
    <col min="10504" max="10504" width="32.42578125" customWidth="1"/>
    <col min="10505" max="10505" width="12" bestFit="1" customWidth="1"/>
    <col min="10506" max="10506" width="13.5703125" bestFit="1" customWidth="1"/>
    <col min="10507" max="10508" width="13.5703125" customWidth="1"/>
    <col min="10509" max="10509" width="11" customWidth="1"/>
    <col min="10753" max="10753" width="40" customWidth="1"/>
    <col min="10754" max="10754" width="12" bestFit="1" customWidth="1"/>
    <col min="10755" max="10757" width="10.42578125" customWidth="1"/>
    <col min="10758" max="10758" width="11" customWidth="1"/>
    <col min="10759" max="10759" width="4.7109375" customWidth="1"/>
    <col min="10760" max="10760" width="32.42578125" customWidth="1"/>
    <col min="10761" max="10761" width="12" bestFit="1" customWidth="1"/>
    <col min="10762" max="10762" width="13.5703125" bestFit="1" customWidth="1"/>
    <col min="10763" max="10764" width="13.5703125" customWidth="1"/>
    <col min="10765" max="10765" width="11" customWidth="1"/>
    <col min="11009" max="11009" width="40" customWidth="1"/>
    <col min="11010" max="11010" width="12" bestFit="1" customWidth="1"/>
    <col min="11011" max="11013" width="10.42578125" customWidth="1"/>
    <col min="11014" max="11014" width="11" customWidth="1"/>
    <col min="11015" max="11015" width="4.7109375" customWidth="1"/>
    <col min="11016" max="11016" width="32.42578125" customWidth="1"/>
    <col min="11017" max="11017" width="12" bestFit="1" customWidth="1"/>
    <col min="11018" max="11018" width="13.5703125" bestFit="1" customWidth="1"/>
    <col min="11019" max="11020" width="13.5703125" customWidth="1"/>
    <col min="11021" max="11021" width="11" customWidth="1"/>
    <col min="11265" max="11265" width="40" customWidth="1"/>
    <col min="11266" max="11266" width="12" bestFit="1" customWidth="1"/>
    <col min="11267" max="11269" width="10.42578125" customWidth="1"/>
    <col min="11270" max="11270" width="11" customWidth="1"/>
    <col min="11271" max="11271" width="4.7109375" customWidth="1"/>
    <col min="11272" max="11272" width="32.42578125" customWidth="1"/>
    <col min="11273" max="11273" width="12" bestFit="1" customWidth="1"/>
    <col min="11274" max="11274" width="13.5703125" bestFit="1" customWidth="1"/>
    <col min="11275" max="11276" width="13.5703125" customWidth="1"/>
    <col min="11277" max="11277" width="11" customWidth="1"/>
    <col min="11521" max="11521" width="40" customWidth="1"/>
    <col min="11522" max="11522" width="12" bestFit="1" customWidth="1"/>
    <col min="11523" max="11525" width="10.42578125" customWidth="1"/>
    <col min="11526" max="11526" width="11" customWidth="1"/>
    <col min="11527" max="11527" width="4.7109375" customWidth="1"/>
    <col min="11528" max="11528" width="32.42578125" customWidth="1"/>
    <col min="11529" max="11529" width="12" bestFit="1" customWidth="1"/>
    <col min="11530" max="11530" width="13.5703125" bestFit="1" customWidth="1"/>
    <col min="11531" max="11532" width="13.5703125" customWidth="1"/>
    <col min="11533" max="11533" width="11" customWidth="1"/>
    <col min="11777" max="11777" width="40" customWidth="1"/>
    <col min="11778" max="11778" width="12" bestFit="1" customWidth="1"/>
    <col min="11779" max="11781" width="10.42578125" customWidth="1"/>
    <col min="11782" max="11782" width="11" customWidth="1"/>
    <col min="11783" max="11783" width="4.7109375" customWidth="1"/>
    <col min="11784" max="11784" width="32.42578125" customWidth="1"/>
    <col min="11785" max="11785" width="12" bestFit="1" customWidth="1"/>
    <col min="11786" max="11786" width="13.5703125" bestFit="1" customWidth="1"/>
    <col min="11787" max="11788" width="13.5703125" customWidth="1"/>
    <col min="11789" max="11789" width="11" customWidth="1"/>
    <col min="12033" max="12033" width="40" customWidth="1"/>
    <col min="12034" max="12034" width="12" bestFit="1" customWidth="1"/>
    <col min="12035" max="12037" width="10.42578125" customWidth="1"/>
    <col min="12038" max="12038" width="11" customWidth="1"/>
    <col min="12039" max="12039" width="4.7109375" customWidth="1"/>
    <col min="12040" max="12040" width="32.42578125" customWidth="1"/>
    <col min="12041" max="12041" width="12" bestFit="1" customWidth="1"/>
    <col min="12042" max="12042" width="13.5703125" bestFit="1" customWidth="1"/>
    <col min="12043" max="12044" width="13.5703125" customWidth="1"/>
    <col min="12045" max="12045" width="11" customWidth="1"/>
    <col min="12289" max="12289" width="40" customWidth="1"/>
    <col min="12290" max="12290" width="12" bestFit="1" customWidth="1"/>
    <col min="12291" max="12293" width="10.42578125" customWidth="1"/>
    <col min="12294" max="12294" width="11" customWidth="1"/>
    <col min="12295" max="12295" width="4.7109375" customWidth="1"/>
    <col min="12296" max="12296" width="32.42578125" customWidth="1"/>
    <col min="12297" max="12297" width="12" bestFit="1" customWidth="1"/>
    <col min="12298" max="12298" width="13.5703125" bestFit="1" customWidth="1"/>
    <col min="12299" max="12300" width="13.5703125" customWidth="1"/>
    <col min="12301" max="12301" width="11" customWidth="1"/>
    <col min="12545" max="12545" width="40" customWidth="1"/>
    <col min="12546" max="12546" width="12" bestFit="1" customWidth="1"/>
    <col min="12547" max="12549" width="10.42578125" customWidth="1"/>
    <col min="12550" max="12550" width="11" customWidth="1"/>
    <col min="12551" max="12551" width="4.7109375" customWidth="1"/>
    <col min="12552" max="12552" width="32.42578125" customWidth="1"/>
    <col min="12553" max="12553" width="12" bestFit="1" customWidth="1"/>
    <col min="12554" max="12554" width="13.5703125" bestFit="1" customWidth="1"/>
    <col min="12555" max="12556" width="13.5703125" customWidth="1"/>
    <col min="12557" max="12557" width="11" customWidth="1"/>
    <col min="12801" max="12801" width="40" customWidth="1"/>
    <col min="12802" max="12802" width="12" bestFit="1" customWidth="1"/>
    <col min="12803" max="12805" width="10.42578125" customWidth="1"/>
    <col min="12806" max="12806" width="11" customWidth="1"/>
    <col min="12807" max="12807" width="4.7109375" customWidth="1"/>
    <col min="12808" max="12808" width="32.42578125" customWidth="1"/>
    <col min="12809" max="12809" width="12" bestFit="1" customWidth="1"/>
    <col min="12810" max="12810" width="13.5703125" bestFit="1" customWidth="1"/>
    <col min="12811" max="12812" width="13.5703125" customWidth="1"/>
    <col min="12813" max="12813" width="11" customWidth="1"/>
    <col min="13057" max="13057" width="40" customWidth="1"/>
    <col min="13058" max="13058" width="12" bestFit="1" customWidth="1"/>
    <col min="13059" max="13061" width="10.42578125" customWidth="1"/>
    <col min="13062" max="13062" width="11" customWidth="1"/>
    <col min="13063" max="13063" width="4.7109375" customWidth="1"/>
    <col min="13064" max="13064" width="32.42578125" customWidth="1"/>
    <col min="13065" max="13065" width="12" bestFit="1" customWidth="1"/>
    <col min="13066" max="13066" width="13.5703125" bestFit="1" customWidth="1"/>
    <col min="13067" max="13068" width="13.5703125" customWidth="1"/>
    <col min="13069" max="13069" width="11" customWidth="1"/>
    <col min="13313" max="13313" width="40" customWidth="1"/>
    <col min="13314" max="13314" width="12" bestFit="1" customWidth="1"/>
    <col min="13315" max="13317" width="10.42578125" customWidth="1"/>
    <col min="13318" max="13318" width="11" customWidth="1"/>
    <col min="13319" max="13319" width="4.7109375" customWidth="1"/>
    <col min="13320" max="13320" width="32.42578125" customWidth="1"/>
    <col min="13321" max="13321" width="12" bestFit="1" customWidth="1"/>
    <col min="13322" max="13322" width="13.5703125" bestFit="1" customWidth="1"/>
    <col min="13323" max="13324" width="13.5703125" customWidth="1"/>
    <col min="13325" max="13325" width="11" customWidth="1"/>
    <col min="13569" max="13569" width="40" customWidth="1"/>
    <col min="13570" max="13570" width="12" bestFit="1" customWidth="1"/>
    <col min="13571" max="13573" width="10.42578125" customWidth="1"/>
    <col min="13574" max="13574" width="11" customWidth="1"/>
    <col min="13575" max="13575" width="4.7109375" customWidth="1"/>
    <col min="13576" max="13576" width="32.42578125" customWidth="1"/>
    <col min="13577" max="13577" width="12" bestFit="1" customWidth="1"/>
    <col min="13578" max="13578" width="13.5703125" bestFit="1" customWidth="1"/>
    <col min="13579" max="13580" width="13.5703125" customWidth="1"/>
    <col min="13581" max="13581" width="11" customWidth="1"/>
    <col min="13825" max="13825" width="40" customWidth="1"/>
    <col min="13826" max="13826" width="12" bestFit="1" customWidth="1"/>
    <col min="13827" max="13829" width="10.42578125" customWidth="1"/>
    <col min="13830" max="13830" width="11" customWidth="1"/>
    <col min="13831" max="13831" width="4.7109375" customWidth="1"/>
    <col min="13832" max="13832" width="32.42578125" customWidth="1"/>
    <col min="13833" max="13833" width="12" bestFit="1" customWidth="1"/>
    <col min="13834" max="13834" width="13.5703125" bestFit="1" customWidth="1"/>
    <col min="13835" max="13836" width="13.5703125" customWidth="1"/>
    <col min="13837" max="13837" width="11" customWidth="1"/>
    <col min="14081" max="14081" width="40" customWidth="1"/>
    <col min="14082" max="14082" width="12" bestFit="1" customWidth="1"/>
    <col min="14083" max="14085" width="10.42578125" customWidth="1"/>
    <col min="14086" max="14086" width="11" customWidth="1"/>
    <col min="14087" max="14087" width="4.7109375" customWidth="1"/>
    <col min="14088" max="14088" width="32.42578125" customWidth="1"/>
    <col min="14089" max="14089" width="12" bestFit="1" customWidth="1"/>
    <col min="14090" max="14090" width="13.5703125" bestFit="1" customWidth="1"/>
    <col min="14091" max="14092" width="13.5703125" customWidth="1"/>
    <col min="14093" max="14093" width="11" customWidth="1"/>
    <col min="14337" max="14337" width="40" customWidth="1"/>
    <col min="14338" max="14338" width="12" bestFit="1" customWidth="1"/>
    <col min="14339" max="14341" width="10.42578125" customWidth="1"/>
    <col min="14342" max="14342" width="11" customWidth="1"/>
    <col min="14343" max="14343" width="4.7109375" customWidth="1"/>
    <col min="14344" max="14344" width="32.42578125" customWidth="1"/>
    <col min="14345" max="14345" width="12" bestFit="1" customWidth="1"/>
    <col min="14346" max="14346" width="13.5703125" bestFit="1" customWidth="1"/>
    <col min="14347" max="14348" width="13.5703125" customWidth="1"/>
    <col min="14349" max="14349" width="11" customWidth="1"/>
    <col min="14593" max="14593" width="40" customWidth="1"/>
    <col min="14594" max="14594" width="12" bestFit="1" customWidth="1"/>
    <col min="14595" max="14597" width="10.42578125" customWidth="1"/>
    <col min="14598" max="14598" width="11" customWidth="1"/>
    <col min="14599" max="14599" width="4.7109375" customWidth="1"/>
    <col min="14600" max="14600" width="32.42578125" customWidth="1"/>
    <col min="14601" max="14601" width="12" bestFit="1" customWidth="1"/>
    <col min="14602" max="14602" width="13.5703125" bestFit="1" customWidth="1"/>
    <col min="14603" max="14604" width="13.5703125" customWidth="1"/>
    <col min="14605" max="14605" width="11" customWidth="1"/>
    <col min="14849" max="14849" width="40" customWidth="1"/>
    <col min="14850" max="14850" width="12" bestFit="1" customWidth="1"/>
    <col min="14851" max="14853" width="10.42578125" customWidth="1"/>
    <col min="14854" max="14854" width="11" customWidth="1"/>
    <col min="14855" max="14855" width="4.7109375" customWidth="1"/>
    <col min="14856" max="14856" width="32.42578125" customWidth="1"/>
    <col min="14857" max="14857" width="12" bestFit="1" customWidth="1"/>
    <col min="14858" max="14858" width="13.5703125" bestFit="1" customWidth="1"/>
    <col min="14859" max="14860" width="13.5703125" customWidth="1"/>
    <col min="14861" max="14861" width="11" customWidth="1"/>
    <col min="15105" max="15105" width="40" customWidth="1"/>
    <col min="15106" max="15106" width="12" bestFit="1" customWidth="1"/>
    <col min="15107" max="15109" width="10.42578125" customWidth="1"/>
    <col min="15110" max="15110" width="11" customWidth="1"/>
    <col min="15111" max="15111" width="4.7109375" customWidth="1"/>
    <col min="15112" max="15112" width="32.42578125" customWidth="1"/>
    <col min="15113" max="15113" width="12" bestFit="1" customWidth="1"/>
    <col min="15114" max="15114" width="13.5703125" bestFit="1" customWidth="1"/>
    <col min="15115" max="15116" width="13.5703125" customWidth="1"/>
    <col min="15117" max="15117" width="11" customWidth="1"/>
    <col min="15361" max="15361" width="40" customWidth="1"/>
    <col min="15362" max="15362" width="12" bestFit="1" customWidth="1"/>
    <col min="15363" max="15365" width="10.42578125" customWidth="1"/>
    <col min="15366" max="15366" width="11" customWidth="1"/>
    <col min="15367" max="15367" width="4.7109375" customWidth="1"/>
    <col min="15368" max="15368" width="32.42578125" customWidth="1"/>
    <col min="15369" max="15369" width="12" bestFit="1" customWidth="1"/>
    <col min="15370" max="15370" width="13.5703125" bestFit="1" customWidth="1"/>
    <col min="15371" max="15372" width="13.5703125" customWidth="1"/>
    <col min="15373" max="15373" width="11" customWidth="1"/>
    <col min="15617" max="15617" width="40" customWidth="1"/>
    <col min="15618" max="15618" width="12" bestFit="1" customWidth="1"/>
    <col min="15619" max="15621" width="10.42578125" customWidth="1"/>
    <col min="15622" max="15622" width="11" customWidth="1"/>
    <col min="15623" max="15623" width="4.7109375" customWidth="1"/>
    <col min="15624" max="15624" width="32.42578125" customWidth="1"/>
    <col min="15625" max="15625" width="12" bestFit="1" customWidth="1"/>
    <col min="15626" max="15626" width="13.5703125" bestFit="1" customWidth="1"/>
    <col min="15627" max="15628" width="13.5703125" customWidth="1"/>
    <col min="15629" max="15629" width="11" customWidth="1"/>
    <col min="15873" max="15873" width="40" customWidth="1"/>
    <col min="15874" max="15874" width="12" bestFit="1" customWidth="1"/>
    <col min="15875" max="15877" width="10.42578125" customWidth="1"/>
    <col min="15878" max="15878" width="11" customWidth="1"/>
    <col min="15879" max="15879" width="4.7109375" customWidth="1"/>
    <col min="15880" max="15880" width="32.42578125" customWidth="1"/>
    <col min="15881" max="15881" width="12" bestFit="1" customWidth="1"/>
    <col min="15882" max="15882" width="13.5703125" bestFit="1" customWidth="1"/>
    <col min="15883" max="15884" width="13.5703125" customWidth="1"/>
    <col min="15885" max="15885" width="11" customWidth="1"/>
    <col min="16129" max="16129" width="40" customWidth="1"/>
    <col min="16130" max="16130" width="12" bestFit="1" customWidth="1"/>
    <col min="16131" max="16133" width="10.42578125" customWidth="1"/>
    <col min="16134" max="16134" width="11" customWidth="1"/>
    <col min="16135" max="16135" width="4.7109375" customWidth="1"/>
    <col min="16136" max="16136" width="32.42578125" customWidth="1"/>
    <col min="16137" max="16137" width="12" bestFit="1" customWidth="1"/>
    <col min="16138" max="16138" width="13.5703125" bestFit="1" customWidth="1"/>
    <col min="16139" max="16140" width="13.5703125" customWidth="1"/>
    <col min="16141" max="16141" width="11" customWidth="1"/>
  </cols>
  <sheetData>
    <row r="1" spans="1:14" s="507" customFormat="1" ht="15.75" customHeight="1" x14ac:dyDescent="0.25"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77" t="s">
        <v>1938</v>
      </c>
    </row>
    <row r="2" spans="1:14" x14ac:dyDescent="0.2">
      <c r="A2" s="561" t="s">
        <v>370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</row>
    <row r="3" spans="1:14" x14ac:dyDescent="0.2">
      <c r="A3" s="563" t="s">
        <v>404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</row>
    <row r="4" spans="1:14" x14ac:dyDescent="0.2">
      <c r="A4" s="129"/>
      <c r="B4" s="130"/>
      <c r="C4" s="130"/>
      <c r="D4" s="130"/>
      <c r="E4" s="130"/>
      <c r="F4" s="130"/>
      <c r="G4" s="130"/>
      <c r="H4" s="129"/>
      <c r="I4" s="130"/>
      <c r="J4" s="508"/>
      <c r="K4" s="508"/>
      <c r="L4" s="508"/>
      <c r="M4" s="508"/>
    </row>
    <row r="5" spans="1:14" x14ac:dyDescent="0.2">
      <c r="A5" s="131" t="s">
        <v>371</v>
      </c>
      <c r="B5" s="132"/>
      <c r="C5" s="132"/>
      <c r="D5" s="132"/>
      <c r="E5" s="132"/>
      <c r="F5" s="132"/>
      <c r="G5" s="130"/>
      <c r="H5" s="131" t="s">
        <v>372</v>
      </c>
      <c r="I5" s="132"/>
      <c r="J5" s="508"/>
      <c r="K5" s="508"/>
      <c r="L5" s="508"/>
      <c r="M5" s="508"/>
    </row>
    <row r="6" spans="1:14" ht="24" x14ac:dyDescent="0.2">
      <c r="A6" s="133"/>
      <c r="B6" s="134" t="s">
        <v>403</v>
      </c>
      <c r="C6" s="134" t="s">
        <v>1910</v>
      </c>
      <c r="D6" s="134" t="s">
        <v>405</v>
      </c>
      <c r="E6" s="134" t="s">
        <v>536</v>
      </c>
      <c r="F6" s="134" t="s">
        <v>1911</v>
      </c>
      <c r="G6" s="135"/>
      <c r="H6" s="133"/>
      <c r="I6" s="134" t="s">
        <v>403</v>
      </c>
      <c r="J6" s="134" t="s">
        <v>1910</v>
      </c>
      <c r="K6" s="134" t="s">
        <v>405</v>
      </c>
      <c r="L6" s="134" t="s">
        <v>536</v>
      </c>
      <c r="M6" s="134" t="s">
        <v>1911</v>
      </c>
      <c r="N6" s="136"/>
    </row>
    <row r="7" spans="1:14" x14ac:dyDescent="0.2">
      <c r="A7" s="131"/>
      <c r="B7" s="137" t="s">
        <v>47</v>
      </c>
      <c r="C7" s="137" t="s">
        <v>47</v>
      </c>
      <c r="D7" s="137" t="s">
        <v>47</v>
      </c>
      <c r="E7" s="137" t="s">
        <v>47</v>
      </c>
      <c r="F7" s="137" t="s">
        <v>47</v>
      </c>
      <c r="G7" s="138"/>
      <c r="H7" s="139"/>
      <c r="I7" s="137" t="s">
        <v>47</v>
      </c>
      <c r="J7" s="137" t="s">
        <v>47</v>
      </c>
      <c r="K7" s="137" t="s">
        <v>47</v>
      </c>
      <c r="L7" s="137" t="s">
        <v>47</v>
      </c>
      <c r="M7" s="137" t="s">
        <v>47</v>
      </c>
      <c r="N7" s="136"/>
    </row>
    <row r="8" spans="1:14" x14ac:dyDescent="0.2">
      <c r="A8" s="129" t="s">
        <v>373</v>
      </c>
      <c r="B8" s="140">
        <v>178695</v>
      </c>
      <c r="C8" s="140">
        <v>171855</v>
      </c>
      <c r="D8" s="140">
        <v>172599</v>
      </c>
      <c r="E8" s="140">
        <v>186458</v>
      </c>
      <c r="F8" s="140">
        <f>'1. m. bevételek (z)'!L12+'1. m. bevételek (z)'!L28+'1. m. bevételek (z)'!L36+'1. m. bevételek (z)'!L44+'1. m. bevételek (z)'!L58+'1. m. bevételek (z)'!L84</f>
        <v>196842</v>
      </c>
      <c r="G8" s="140"/>
      <c r="H8" s="129" t="s">
        <v>44</v>
      </c>
      <c r="I8" s="509">
        <v>633278</v>
      </c>
      <c r="J8" s="509">
        <v>624662</v>
      </c>
      <c r="K8" s="509">
        <v>660659</v>
      </c>
      <c r="L8" s="509">
        <v>693926</v>
      </c>
      <c r="M8" s="509">
        <f>'2. m. kiadások (z)'!L9+'2. m. kiadások (z)'!L18+'2. m. kiadások (z)'!L30+'2. m. kiadások (z)'!L41+'2. m. kiadások (z)'!L56+'2. m. kiadások (z)'!L83</f>
        <v>644513</v>
      </c>
      <c r="N8" s="136"/>
    </row>
    <row r="9" spans="1:14" x14ac:dyDescent="0.2">
      <c r="A9" s="129" t="s">
        <v>92</v>
      </c>
      <c r="B9" s="140">
        <v>657712</v>
      </c>
      <c r="C9" s="140">
        <v>777371</v>
      </c>
      <c r="D9" s="140">
        <v>805300</v>
      </c>
      <c r="E9" s="140">
        <v>782300</v>
      </c>
      <c r="F9" s="140">
        <f>'1. m. bevételek (z)'!L103</f>
        <v>797342</v>
      </c>
      <c r="G9" s="140"/>
      <c r="H9" s="129" t="s">
        <v>374</v>
      </c>
      <c r="I9" s="509">
        <v>165081</v>
      </c>
      <c r="J9" s="509">
        <v>167302</v>
      </c>
      <c r="K9" s="509">
        <v>142969</v>
      </c>
      <c r="L9" s="509">
        <v>151323</v>
      </c>
      <c r="M9" s="509">
        <f>'2. m. kiadások (z)'!L10+'2. m. kiadások (z)'!L19+'2. m. kiadások (z)'!L31+'2. m. kiadások (z)'!L42+'2. m. kiadások (z)'!L57+'2. m. kiadások (z)'!L98</f>
        <v>143411</v>
      </c>
      <c r="N9" s="136"/>
    </row>
    <row r="10" spans="1:14" x14ac:dyDescent="0.2">
      <c r="A10" s="129" t="s">
        <v>375</v>
      </c>
      <c r="B10" s="140">
        <v>1248932</v>
      </c>
      <c r="C10" s="140">
        <v>1212137</v>
      </c>
      <c r="D10" s="140">
        <v>1070294</v>
      </c>
      <c r="E10" s="140">
        <v>1210652</v>
      </c>
      <c r="F10" s="140">
        <f>'1. m. bevételek (z)'!L116+'1. m. bevételek (z)'!L126+'1. m. bevételek (z)'!L137</f>
        <v>1252532</v>
      </c>
      <c r="G10" s="140"/>
      <c r="H10" s="129" t="s">
        <v>376</v>
      </c>
      <c r="I10" s="509">
        <v>861737</v>
      </c>
      <c r="J10" s="509">
        <v>727020</v>
      </c>
      <c r="K10" s="509">
        <v>890699</v>
      </c>
      <c r="L10" s="509">
        <v>891304</v>
      </c>
      <c r="M10" s="509">
        <f>'2. m. kiadások (z)'!L11+'2. m. kiadások (z)'!L20+'2. m. kiadások (z)'!L32+'2. m. kiadások (z)'!L43+'2. m. kiadások (z)'!L58+'2. m. kiadások (z)'!L211-M26-M14</f>
        <v>811253</v>
      </c>
      <c r="N10" s="136"/>
    </row>
    <row r="11" spans="1:14" x14ac:dyDescent="0.2">
      <c r="A11" s="129" t="s">
        <v>377</v>
      </c>
      <c r="B11" s="140">
        <v>161090</v>
      </c>
      <c r="C11" s="140">
        <v>151359</v>
      </c>
      <c r="D11" s="140">
        <v>92550</v>
      </c>
      <c r="E11" s="140">
        <v>150011</v>
      </c>
      <c r="F11" s="140">
        <f>'1. m. bevételek (z)'!L17+'1. m. bevételek (z)'!L32+'1. m. bevételek (z)'!L40+'1. m. bevételek (z)'!L49+'1. m. bevételek (z)'!L63+'1. m. bevételek (z)'!L173</f>
        <v>150294</v>
      </c>
      <c r="G11" s="140"/>
      <c r="H11" s="129" t="s">
        <v>378</v>
      </c>
      <c r="I11" s="509">
        <v>682740</v>
      </c>
      <c r="J11" s="509">
        <v>695626</v>
      </c>
      <c r="K11" s="509">
        <v>485054</v>
      </c>
      <c r="L11" s="509">
        <v>571242</v>
      </c>
      <c r="M11" s="509">
        <f>'2. m. kiadások (z)'!L241+'2. m. kiadások (z)'!L273</f>
        <v>586830</v>
      </c>
      <c r="N11" s="136"/>
    </row>
    <row r="12" spans="1:14" ht="24" x14ac:dyDescent="0.2">
      <c r="A12" s="129" t="s">
        <v>379</v>
      </c>
      <c r="B12" s="140">
        <v>1938</v>
      </c>
      <c r="C12" s="140">
        <v>3784</v>
      </c>
      <c r="D12" s="140">
        <v>6283</v>
      </c>
      <c r="E12" s="140">
        <v>6313</v>
      </c>
      <c r="F12" s="140">
        <f>'1. m. bevételek (z)'!L192+'1. m. bevételek (z)'!L21</f>
        <v>5183</v>
      </c>
      <c r="G12" s="140"/>
      <c r="H12" s="129" t="s">
        <v>77</v>
      </c>
      <c r="I12" s="509">
        <v>58816</v>
      </c>
      <c r="J12" s="509">
        <v>21453</v>
      </c>
      <c r="K12" s="509">
        <v>38150</v>
      </c>
      <c r="L12" s="509">
        <v>40750</v>
      </c>
      <c r="M12" s="509">
        <f>'2. m. kiadások (z)'!L230</f>
        <v>27292</v>
      </c>
      <c r="N12" s="136"/>
    </row>
    <row r="13" spans="1:14" x14ac:dyDescent="0.2">
      <c r="A13" s="129" t="s">
        <v>380</v>
      </c>
      <c r="B13" s="140">
        <v>70418</v>
      </c>
      <c r="C13" s="140">
        <v>23250</v>
      </c>
      <c r="D13" s="140">
        <v>2300</v>
      </c>
      <c r="E13" s="140">
        <v>0</v>
      </c>
      <c r="F13" s="140">
        <f>'1. m. bevételek (z)'!L210+'1. m. bevételek (z)'!L211</f>
        <v>1540</v>
      </c>
      <c r="G13" s="140"/>
      <c r="H13" s="129" t="s">
        <v>381</v>
      </c>
      <c r="I13" s="509">
        <v>18000</v>
      </c>
      <c r="J13" s="509">
        <v>1040853</v>
      </c>
      <c r="K13" s="509">
        <v>0</v>
      </c>
      <c r="L13" s="509">
        <v>971833</v>
      </c>
      <c r="M13" s="509">
        <f>'2. m. kiadások (z)'!L420</f>
        <v>984239</v>
      </c>
      <c r="N13" s="136"/>
    </row>
    <row r="14" spans="1:14" x14ac:dyDescent="0.2">
      <c r="A14" s="141" t="s">
        <v>382</v>
      </c>
      <c r="B14" s="140">
        <v>18688</v>
      </c>
      <c r="C14" s="140">
        <v>42817</v>
      </c>
      <c r="D14" s="140">
        <v>67177</v>
      </c>
      <c r="E14" s="140">
        <v>68291</v>
      </c>
      <c r="F14" s="140">
        <f>'1. m. bevételek (z)'!L231</f>
        <v>71588</v>
      </c>
      <c r="G14" s="140"/>
      <c r="H14" s="129" t="s">
        <v>383</v>
      </c>
      <c r="I14" s="509">
        <v>6482</v>
      </c>
      <c r="J14" s="509">
        <v>4352</v>
      </c>
      <c r="K14" s="509">
        <v>7000</v>
      </c>
      <c r="L14" s="509">
        <v>7000</v>
      </c>
      <c r="M14" s="509">
        <f>'2. m. kiadások (z)'!L129</f>
        <v>3003</v>
      </c>
      <c r="N14" s="136"/>
    </row>
    <row r="15" spans="1:14" x14ac:dyDescent="0.2">
      <c r="A15" s="129" t="s">
        <v>384</v>
      </c>
      <c r="B15" s="140">
        <v>18000</v>
      </c>
      <c r="C15" s="140">
        <v>1050853</v>
      </c>
      <c r="D15" s="140">
        <v>0</v>
      </c>
      <c r="E15" s="140">
        <v>971833</v>
      </c>
      <c r="F15" s="140">
        <f>'1. m. bevételek (z)'!L249</f>
        <v>984239</v>
      </c>
      <c r="G15" s="140"/>
      <c r="H15" s="129" t="s">
        <v>385</v>
      </c>
      <c r="I15" s="509">
        <v>0</v>
      </c>
      <c r="J15" s="509">
        <v>23250</v>
      </c>
      <c r="K15" s="509">
        <v>1400</v>
      </c>
      <c r="L15" s="509">
        <v>1400</v>
      </c>
      <c r="M15" s="509">
        <f>'2. m. kiadások (z)'!L289</f>
        <v>9400</v>
      </c>
      <c r="N15" s="136"/>
    </row>
    <row r="16" spans="1:14" x14ac:dyDescent="0.2">
      <c r="A16" s="129" t="s">
        <v>386</v>
      </c>
      <c r="B16" s="140">
        <v>40547</v>
      </c>
      <c r="C16" s="140">
        <v>39627</v>
      </c>
      <c r="D16" s="140">
        <v>0</v>
      </c>
      <c r="E16" s="140">
        <v>0</v>
      </c>
      <c r="F16" s="140">
        <f>'1. m. bevételek (z)'!L252</f>
        <v>38852</v>
      </c>
      <c r="G16" s="140"/>
      <c r="H16" s="129" t="s">
        <v>387</v>
      </c>
      <c r="I16" s="509">
        <v>0</v>
      </c>
      <c r="J16" s="509">
        <v>0</v>
      </c>
      <c r="K16" s="509">
        <v>29168</v>
      </c>
      <c r="L16" s="509">
        <v>22887</v>
      </c>
      <c r="M16" s="509">
        <f>'2. m. kiadások (z)'!L278</f>
        <v>1178</v>
      </c>
      <c r="N16" s="136"/>
    </row>
    <row r="17" spans="1:14" ht="24" x14ac:dyDescent="0.2">
      <c r="A17" s="129" t="s">
        <v>1908</v>
      </c>
      <c r="B17" s="140">
        <v>0</v>
      </c>
      <c r="C17" s="140">
        <v>339696</v>
      </c>
      <c r="D17" s="140">
        <v>0</v>
      </c>
      <c r="E17" s="140">
        <v>0</v>
      </c>
      <c r="F17" s="140"/>
      <c r="G17" s="140"/>
      <c r="H17" s="510" t="s">
        <v>1914</v>
      </c>
      <c r="I17" s="509">
        <v>38567</v>
      </c>
      <c r="J17" s="509">
        <v>40547</v>
      </c>
      <c r="K17" s="509">
        <v>39627</v>
      </c>
      <c r="L17" s="509">
        <v>39627</v>
      </c>
      <c r="M17" s="509">
        <f>'2. m. kiadások (z)'!L424</f>
        <v>39627</v>
      </c>
      <c r="N17" s="136"/>
    </row>
    <row r="18" spans="1:14" x14ac:dyDescent="0.2">
      <c r="A18" s="511"/>
      <c r="B18" s="508"/>
      <c r="C18" s="508"/>
      <c r="D18" s="140"/>
      <c r="E18" s="140"/>
      <c r="F18" s="140"/>
      <c r="G18" s="140"/>
      <c r="H18" s="510" t="s">
        <v>1909</v>
      </c>
      <c r="I18" s="509">
        <v>0</v>
      </c>
      <c r="J18" s="509">
        <v>226686</v>
      </c>
      <c r="K18" s="509">
        <v>0</v>
      </c>
      <c r="L18" s="509">
        <v>0</v>
      </c>
      <c r="M18" s="509">
        <v>0</v>
      </c>
      <c r="N18" s="136"/>
    </row>
    <row r="19" spans="1:14" x14ac:dyDescent="0.2">
      <c r="A19" s="511"/>
      <c r="B19" s="508"/>
      <c r="C19" s="508"/>
      <c r="D19" s="140"/>
      <c r="E19" s="140"/>
      <c r="F19" s="140"/>
      <c r="G19" s="140"/>
      <c r="H19" s="510"/>
      <c r="I19" s="509"/>
      <c r="J19" s="509"/>
      <c r="K19" s="509"/>
      <c r="L19" s="509"/>
      <c r="M19" s="509"/>
      <c r="N19" s="136"/>
    </row>
    <row r="20" spans="1:14" x14ac:dyDescent="0.2">
      <c r="A20" s="131" t="s">
        <v>388</v>
      </c>
      <c r="B20" s="142">
        <f>SUM(B8:B18)</f>
        <v>2396020</v>
      </c>
      <c r="C20" s="142">
        <f>SUM(C8:C18)</f>
        <v>3812749</v>
      </c>
      <c r="D20" s="142">
        <f>SUM(D8:D18)</f>
        <v>2216503</v>
      </c>
      <c r="E20" s="142">
        <f>SUM(E8:E18)</f>
        <v>3375858</v>
      </c>
      <c r="F20" s="142">
        <f>SUM(F8:F18)</f>
        <v>3498412</v>
      </c>
      <c r="G20" s="512"/>
      <c r="H20" s="131" t="s">
        <v>389</v>
      </c>
      <c r="I20" s="513">
        <f>SUM(I8:I18)</f>
        <v>2464701</v>
      </c>
      <c r="J20" s="513">
        <f>SUM(J8:J18)</f>
        <v>3571751</v>
      </c>
      <c r="K20" s="513">
        <f>SUM(K8:K18)</f>
        <v>2294726</v>
      </c>
      <c r="L20" s="513">
        <f>SUM(L8:L18)</f>
        <v>3391292</v>
      </c>
      <c r="M20" s="513">
        <f>SUM(M8:M18)</f>
        <v>3250746</v>
      </c>
      <c r="N20" s="136"/>
    </row>
    <row r="21" spans="1:14" x14ac:dyDescent="0.2">
      <c r="A21" s="511"/>
      <c r="B21" s="508"/>
      <c r="C21" s="508"/>
      <c r="D21" s="142"/>
      <c r="E21" s="142"/>
      <c r="F21" s="142"/>
      <c r="G21" s="142"/>
      <c r="H21" s="129"/>
      <c r="I21" s="509"/>
      <c r="J21" s="509"/>
      <c r="K21" s="509"/>
      <c r="L21" s="509"/>
      <c r="M21" s="509"/>
      <c r="N21" s="136"/>
    </row>
    <row r="22" spans="1:14" x14ac:dyDescent="0.2">
      <c r="A22" s="129" t="s">
        <v>107</v>
      </c>
      <c r="B22" s="140">
        <v>66970</v>
      </c>
      <c r="C22" s="140">
        <v>130504</v>
      </c>
      <c r="D22" s="509">
        <v>292663</v>
      </c>
      <c r="E22" s="509">
        <v>306585</v>
      </c>
      <c r="F22" s="509">
        <f>'1. m. bevételek (z)'!L154</f>
        <v>117618</v>
      </c>
      <c r="G22" s="508"/>
      <c r="H22" s="129" t="s">
        <v>79</v>
      </c>
      <c r="I22" s="509">
        <v>123261</v>
      </c>
      <c r="J22" s="509">
        <v>95152</v>
      </c>
      <c r="K22" s="509">
        <v>162063</v>
      </c>
      <c r="L22" s="509">
        <v>595819</v>
      </c>
      <c r="M22" s="509">
        <f>'2. m. kiadások (z)'!L14+'2. m. kiadások (z)'!L23+'2. m. kiadások (z)'!L35+'2. m. kiadások (z)'!L47+'2. m. kiadások (z)'!L66+'2. m. kiadások (z)'!L344</f>
        <v>203517</v>
      </c>
      <c r="N22" s="136"/>
    </row>
    <row r="23" spans="1:14" x14ac:dyDescent="0.2">
      <c r="A23" s="129" t="s">
        <v>390</v>
      </c>
      <c r="B23" s="140">
        <v>126690</v>
      </c>
      <c r="C23" s="140">
        <v>1789</v>
      </c>
      <c r="D23" s="140">
        <v>0</v>
      </c>
      <c r="E23" s="140">
        <v>32480</v>
      </c>
      <c r="F23" s="140">
        <f>'1. m. bevételek (z)'!L133</f>
        <v>32480</v>
      </c>
      <c r="G23" s="140"/>
      <c r="H23" s="129" t="s">
        <v>42</v>
      </c>
      <c r="I23" s="509">
        <v>160707</v>
      </c>
      <c r="J23" s="509">
        <v>155171</v>
      </c>
      <c r="K23" s="509">
        <v>151172</v>
      </c>
      <c r="L23" s="509">
        <v>467537</v>
      </c>
      <c r="M23" s="509">
        <f>'2. m. kiadások (z)'!L26+'2. m. kiadások (z)'!L37+'2. m. kiadások (z)'!L50+'2. m. kiadások (z)'!L378</f>
        <v>225339</v>
      </c>
      <c r="N23" s="136"/>
    </row>
    <row r="24" spans="1:14" x14ac:dyDescent="0.2">
      <c r="A24" s="129" t="s">
        <v>391</v>
      </c>
      <c r="B24" s="140">
        <v>3110</v>
      </c>
      <c r="C24" s="140">
        <v>4341</v>
      </c>
      <c r="D24" s="140">
        <v>13016</v>
      </c>
      <c r="E24" s="140">
        <v>16870</v>
      </c>
      <c r="F24" s="140">
        <f>'1. m. bevételek (z)'!L200</f>
        <v>2737</v>
      </c>
      <c r="G24" s="140"/>
      <c r="H24" s="129" t="s">
        <v>1913</v>
      </c>
      <c r="I24" s="509">
        <v>104690</v>
      </c>
      <c r="J24" s="509">
        <v>18729</v>
      </c>
      <c r="K24" s="509">
        <v>20663</v>
      </c>
      <c r="L24" s="509">
        <v>22498</v>
      </c>
      <c r="M24" s="509">
        <f>'2. m. kiadások (z)'!L386+'2. m. kiadások (z)'!L396</f>
        <v>13303</v>
      </c>
      <c r="N24" s="136"/>
    </row>
    <row r="25" spans="1:14" x14ac:dyDescent="0.2">
      <c r="A25" s="129" t="s">
        <v>392</v>
      </c>
      <c r="B25" s="143">
        <v>261590</v>
      </c>
      <c r="C25" s="143">
        <v>47920</v>
      </c>
      <c r="D25" s="143">
        <v>47866</v>
      </c>
      <c r="E25" s="143">
        <v>261362</v>
      </c>
      <c r="F25" s="143">
        <f>'1. m. bevételek (z)'!L183</f>
        <v>236297</v>
      </c>
      <c r="G25" s="143"/>
      <c r="H25" s="129" t="s">
        <v>1912</v>
      </c>
      <c r="I25" s="509">
        <v>8000</v>
      </c>
      <c r="J25" s="509">
        <v>0</v>
      </c>
      <c r="K25" s="509">
        <v>17109</v>
      </c>
      <c r="L25" s="509">
        <v>17109</v>
      </c>
      <c r="M25" s="509">
        <f>'2. m. kiadások (z)'!L419+'2. m. kiadások (z)'!L421</f>
        <v>17109</v>
      </c>
      <c r="N25" s="136"/>
    </row>
    <row r="26" spans="1:14" x14ac:dyDescent="0.2">
      <c r="A26" s="141" t="s">
        <v>393</v>
      </c>
      <c r="B26" s="140">
        <v>8607</v>
      </c>
      <c r="C26" s="140">
        <v>40989</v>
      </c>
      <c r="D26" s="140">
        <v>1025</v>
      </c>
      <c r="E26" s="140">
        <v>1025</v>
      </c>
      <c r="F26" s="140">
        <f>'1. m. bevételek (z)'!L206+'1. m. bevételek (z)'!L207</f>
        <v>357</v>
      </c>
      <c r="G26" s="140"/>
      <c r="H26" s="129" t="s">
        <v>394</v>
      </c>
      <c r="I26" s="509">
        <v>0</v>
      </c>
      <c r="J26" s="509">
        <v>106</v>
      </c>
      <c r="K26" s="509">
        <v>3600</v>
      </c>
      <c r="L26" s="509">
        <v>3600</v>
      </c>
      <c r="M26" s="509">
        <f>'2. m. kiadások (z)'!L130</f>
        <v>2023</v>
      </c>
      <c r="N26" s="136"/>
    </row>
    <row r="27" spans="1:14" x14ac:dyDescent="0.2">
      <c r="A27" s="129" t="s">
        <v>395</v>
      </c>
      <c r="B27" s="140">
        <v>291952</v>
      </c>
      <c r="C27" s="140">
        <v>250769</v>
      </c>
      <c r="D27" s="140">
        <v>310851</v>
      </c>
      <c r="E27" s="140">
        <v>310851</v>
      </c>
      <c r="F27" s="140">
        <f>'1. m. bevételek (z)'!L243</f>
        <v>420413</v>
      </c>
      <c r="G27" s="140"/>
      <c r="H27" s="129" t="s">
        <v>396</v>
      </c>
      <c r="I27" s="509">
        <v>0</v>
      </c>
      <c r="J27" s="509">
        <v>0</v>
      </c>
      <c r="K27" s="509">
        <v>270302</v>
      </c>
      <c r="L27" s="509">
        <v>94537</v>
      </c>
      <c r="M27" s="509">
        <f>'2. m. kiadások (z)'!L401</f>
        <v>290</v>
      </c>
      <c r="N27" s="136"/>
    </row>
    <row r="28" spans="1:14" x14ac:dyDescent="0.2">
      <c r="A28" s="129" t="s">
        <v>397</v>
      </c>
      <c r="B28" s="144">
        <v>0</v>
      </c>
      <c r="C28" s="144">
        <v>48409</v>
      </c>
      <c r="D28" s="140">
        <v>40751</v>
      </c>
      <c r="E28" s="140">
        <v>290751</v>
      </c>
      <c r="F28" s="140">
        <f>'1. m. bevételek (z)'!L248</f>
        <v>38541</v>
      </c>
      <c r="G28" s="140"/>
      <c r="H28" s="129" t="s">
        <v>398</v>
      </c>
      <c r="I28" s="509">
        <v>0</v>
      </c>
      <c r="J28" s="509">
        <v>4560</v>
      </c>
      <c r="K28" s="509">
        <v>3040</v>
      </c>
      <c r="L28" s="509">
        <v>3390</v>
      </c>
      <c r="M28" s="509">
        <f>'2. m. kiadások (z)'!L410</f>
        <v>3390</v>
      </c>
      <c r="N28" s="136"/>
    </row>
    <row r="29" spans="1:14" x14ac:dyDescent="0.2">
      <c r="A29" s="141"/>
      <c r="B29" s="144"/>
      <c r="C29" s="144"/>
      <c r="D29" s="140"/>
      <c r="E29" s="140"/>
      <c r="F29" s="140"/>
      <c r="G29" s="140"/>
      <c r="H29" s="510"/>
      <c r="I29" s="509"/>
      <c r="J29" s="509"/>
      <c r="K29" s="509"/>
      <c r="L29" s="509"/>
      <c r="M29" s="509"/>
      <c r="N29" s="136"/>
    </row>
    <row r="30" spans="1:14" x14ac:dyDescent="0.2">
      <c r="A30" s="131" t="s">
        <v>399</v>
      </c>
      <c r="B30" s="142">
        <f>SUM(B22:B29)</f>
        <v>758919</v>
      </c>
      <c r="C30" s="142">
        <f>SUM(C22:C29)</f>
        <v>524721</v>
      </c>
      <c r="D30" s="142">
        <f>SUM(D22:D29)</f>
        <v>706172</v>
      </c>
      <c r="E30" s="142">
        <f>SUM(E22:E29)</f>
        <v>1219924</v>
      </c>
      <c r="F30" s="142">
        <f>SUM(F22:F29)</f>
        <v>848443</v>
      </c>
      <c r="G30" s="142"/>
      <c r="H30" s="131" t="s">
        <v>400</v>
      </c>
      <c r="I30" s="513">
        <f>SUM(I22:I29)</f>
        <v>396658</v>
      </c>
      <c r="J30" s="513">
        <f>SUM(J22:J29)</f>
        <v>273718</v>
      </c>
      <c r="K30" s="513">
        <f>SUM(K22:K29)</f>
        <v>627949</v>
      </c>
      <c r="L30" s="513">
        <f>SUM(L22:L29)</f>
        <v>1204490</v>
      </c>
      <c r="M30" s="513">
        <f>SUM(M22:M29)</f>
        <v>464971</v>
      </c>
      <c r="N30" s="136"/>
    </row>
    <row r="31" spans="1:14" x14ac:dyDescent="0.2">
      <c r="A31" s="131"/>
      <c r="B31" s="142"/>
      <c r="C31" s="142"/>
      <c r="D31" s="142"/>
      <c r="E31" s="142"/>
      <c r="F31" s="142"/>
      <c r="G31" s="142"/>
      <c r="H31" s="131"/>
      <c r="I31" s="513"/>
      <c r="J31" s="513"/>
      <c r="K31" s="513"/>
      <c r="L31" s="513"/>
      <c r="M31" s="513"/>
      <c r="N31" s="136"/>
    </row>
    <row r="32" spans="1:14" x14ac:dyDescent="0.2">
      <c r="A32" s="131"/>
      <c r="B32" s="142"/>
      <c r="C32" s="142"/>
      <c r="D32" s="142"/>
      <c r="E32" s="142"/>
      <c r="F32" s="142"/>
      <c r="G32" s="142"/>
      <c r="H32" s="131"/>
      <c r="I32" s="509"/>
      <c r="J32" s="509"/>
      <c r="K32" s="509"/>
      <c r="L32" s="509"/>
      <c r="M32" s="509"/>
    </row>
    <row r="33" spans="1:13" x14ac:dyDescent="0.2">
      <c r="A33" s="145" t="s">
        <v>401</v>
      </c>
      <c r="B33" s="514">
        <f>SUM(B30,B20)</f>
        <v>3154939</v>
      </c>
      <c r="C33" s="514">
        <f>SUM(C30,C20)</f>
        <v>4337470</v>
      </c>
      <c r="D33" s="514">
        <f>SUM(D30,D20)</f>
        <v>2922675</v>
      </c>
      <c r="E33" s="514">
        <f>SUM(E30,E20)</f>
        <v>4595782</v>
      </c>
      <c r="F33" s="514">
        <f>SUM(F30,F20)</f>
        <v>4346855</v>
      </c>
      <c r="G33" s="514"/>
      <c r="H33" s="145" t="s">
        <v>402</v>
      </c>
      <c r="I33" s="514">
        <f>SUM(I30,I20)</f>
        <v>2861359</v>
      </c>
      <c r="J33" s="514">
        <f>SUM(J30,J20)</f>
        <v>3845469</v>
      </c>
      <c r="K33" s="514">
        <f>SUM(K30,K20)</f>
        <v>2922675</v>
      </c>
      <c r="L33" s="514">
        <f>SUM(L30,L20)</f>
        <v>4595782</v>
      </c>
      <c r="M33" s="514">
        <f>SUM(M30,M20)</f>
        <v>3715717</v>
      </c>
    </row>
    <row r="34" spans="1:13" x14ac:dyDescent="0.2">
      <c r="A34" s="136"/>
    </row>
    <row r="35" spans="1:13" x14ac:dyDescent="0.2">
      <c r="A35" s="136"/>
    </row>
    <row r="36" spans="1:13" x14ac:dyDescent="0.2">
      <c r="A36" s="136"/>
    </row>
  </sheetData>
  <mergeCells count="2">
    <mergeCell ref="A2:M2"/>
    <mergeCell ref="A3:M3"/>
  </mergeCells>
  <pageMargins left="0.7" right="0.7" top="0.75" bottom="0.75" header="0.3" footer="0.3"/>
  <pageSetup paperSize="9" scale="7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21">
    <pageSetUpPr fitToPage="1"/>
  </sheetPr>
  <dimension ref="A1:F110"/>
  <sheetViews>
    <sheetView tabSelected="1" view="pageBreakPreview" topLeftCell="A4" zoomScale="60" zoomScaleNormal="100" workbookViewId="0">
      <selection activeCell="E3" sqref="E3"/>
    </sheetView>
  </sheetViews>
  <sheetFormatPr defaultColWidth="9.140625" defaultRowHeight="12.75" x14ac:dyDescent="0.2"/>
  <cols>
    <col min="1" max="1" width="6.7109375" style="128" customWidth="1"/>
    <col min="2" max="2" width="33.7109375" style="128" customWidth="1"/>
    <col min="3" max="3" width="45.7109375" style="128" customWidth="1"/>
    <col min="4" max="4" width="11.28515625" style="128" bestFit="1" customWidth="1"/>
    <col min="5" max="5" width="13" style="128" customWidth="1"/>
    <col min="6" max="6" width="12.7109375" style="128" customWidth="1"/>
    <col min="7" max="16384" width="9.140625" style="185"/>
  </cols>
  <sheetData>
    <row r="1" spans="1:6" ht="15" x14ac:dyDescent="0.25">
      <c r="F1" s="77" t="s">
        <v>1939</v>
      </c>
    </row>
    <row r="2" spans="1:6" ht="15" x14ac:dyDescent="0.25">
      <c r="A2" s="250"/>
      <c r="B2" s="288"/>
      <c r="C2" s="288"/>
      <c r="D2" s="288"/>
      <c r="E2" s="288"/>
      <c r="F2" s="77"/>
    </row>
    <row r="3" spans="1:6" ht="15" x14ac:dyDescent="0.25">
      <c r="A3" s="251"/>
      <c r="B3" s="288"/>
      <c r="C3" s="288"/>
      <c r="D3" s="288"/>
      <c r="E3" s="288"/>
      <c r="F3" s="186"/>
    </row>
    <row r="4" spans="1:6" ht="13.5" x14ac:dyDescent="0.25">
      <c r="A4" s="566" t="s">
        <v>621</v>
      </c>
      <c r="B4" s="566"/>
      <c r="C4" s="566"/>
      <c r="D4" s="566"/>
      <c r="E4" s="566"/>
      <c r="F4" s="566"/>
    </row>
    <row r="5" spans="1:6" ht="13.5" x14ac:dyDescent="0.25">
      <c r="A5" s="251"/>
      <c r="B5" s="252"/>
      <c r="C5" s="251"/>
      <c r="D5" s="254"/>
      <c r="E5" s="253"/>
      <c r="F5" s="254"/>
    </row>
    <row r="6" spans="1:6" ht="13.5" x14ac:dyDescent="0.25">
      <c r="A6" s="255"/>
      <c r="B6" s="354"/>
      <c r="C6" s="256"/>
      <c r="D6" s="258"/>
      <c r="E6" s="257"/>
      <c r="F6" s="259"/>
    </row>
    <row r="7" spans="1:6" ht="15.75" x14ac:dyDescent="0.25">
      <c r="A7" s="567" t="s">
        <v>436</v>
      </c>
      <c r="B7" s="567"/>
      <c r="C7" s="567"/>
      <c r="D7" s="567"/>
      <c r="E7" s="567"/>
      <c r="F7" s="567"/>
    </row>
    <row r="8" spans="1:6" ht="13.5" x14ac:dyDescent="0.2">
      <c r="A8" s="255"/>
      <c r="B8" s="260"/>
      <c r="C8" s="261"/>
      <c r="D8" s="260"/>
      <c r="E8" s="253"/>
      <c r="F8" s="262" t="s">
        <v>411</v>
      </c>
    </row>
    <row r="9" spans="1:6" ht="13.5" x14ac:dyDescent="0.2">
      <c r="A9" s="263" t="s">
        <v>622</v>
      </c>
      <c r="B9" s="256" t="s">
        <v>623</v>
      </c>
      <c r="C9" s="256" t="s">
        <v>624</v>
      </c>
      <c r="D9" s="256" t="s">
        <v>676</v>
      </c>
      <c r="E9" s="256" t="s">
        <v>415</v>
      </c>
      <c r="F9" s="264" t="s">
        <v>369</v>
      </c>
    </row>
    <row r="10" spans="1:6" ht="13.5" x14ac:dyDescent="0.2">
      <c r="A10" s="263"/>
      <c r="B10" s="256"/>
      <c r="C10" s="256"/>
      <c r="D10" s="256"/>
      <c r="E10" s="256"/>
      <c r="F10" s="264"/>
    </row>
    <row r="11" spans="1:6" ht="25.5" x14ac:dyDescent="0.2">
      <c r="A11" s="265">
        <v>1</v>
      </c>
      <c r="B11" s="266" t="s">
        <v>625</v>
      </c>
      <c r="C11" s="267" t="s">
        <v>626</v>
      </c>
      <c r="D11" s="256"/>
      <c r="E11" s="256"/>
      <c r="F11" s="264"/>
    </row>
    <row r="12" spans="1:6" ht="13.5" x14ac:dyDescent="0.2">
      <c r="A12" s="263"/>
      <c r="B12" s="268" t="s">
        <v>54</v>
      </c>
      <c r="C12" s="256"/>
      <c r="D12" s="256"/>
      <c r="E12" s="256"/>
      <c r="F12" s="264"/>
    </row>
    <row r="13" spans="1:6" ht="13.5" x14ac:dyDescent="0.2">
      <c r="A13" s="263"/>
      <c r="B13" s="269" t="s">
        <v>627</v>
      </c>
      <c r="C13" s="270"/>
      <c r="D13" s="271">
        <v>0</v>
      </c>
      <c r="E13" s="271">
        <v>8963736</v>
      </c>
      <c r="F13" s="254">
        <f>SUM(D13:E13)</f>
        <v>8963736</v>
      </c>
    </row>
    <row r="14" spans="1:6" ht="13.5" x14ac:dyDescent="0.25">
      <c r="A14" s="272"/>
      <c r="B14" s="273" t="s">
        <v>48</v>
      </c>
      <c r="C14" s="274"/>
      <c r="D14" s="275">
        <f>SUM(D13:D13)</f>
        <v>0</v>
      </c>
      <c r="E14" s="275">
        <f>SUM(E13:E13)</f>
        <v>8963736</v>
      </c>
      <c r="F14" s="275">
        <f>SUM(F13:F13)</f>
        <v>8963736</v>
      </c>
    </row>
    <row r="15" spans="1:6" ht="13.5" x14ac:dyDescent="0.2">
      <c r="A15" s="263"/>
      <c r="B15" s="256"/>
      <c r="C15" s="256"/>
      <c r="D15" s="256"/>
      <c r="E15" s="256"/>
      <c r="F15" s="264"/>
    </row>
    <row r="16" spans="1:6" ht="25.5" x14ac:dyDescent="0.2">
      <c r="A16" s="265">
        <v>2</v>
      </c>
      <c r="B16" s="266" t="s">
        <v>628</v>
      </c>
      <c r="C16" s="267" t="s">
        <v>629</v>
      </c>
      <c r="D16" s="256"/>
      <c r="E16" s="256"/>
      <c r="F16" s="264"/>
    </row>
    <row r="17" spans="1:6" ht="13.5" x14ac:dyDescent="0.2">
      <c r="A17" s="263"/>
      <c r="B17" s="268" t="s">
        <v>54</v>
      </c>
      <c r="C17" s="256"/>
      <c r="D17" s="256"/>
      <c r="E17" s="256"/>
      <c r="F17" s="264"/>
    </row>
    <row r="18" spans="1:6" ht="13.5" x14ac:dyDescent="0.2">
      <c r="A18" s="263"/>
      <c r="B18" s="269" t="s">
        <v>627</v>
      </c>
      <c r="C18" s="270"/>
      <c r="D18" s="271">
        <v>0</v>
      </c>
      <c r="E18" s="271">
        <v>141990461</v>
      </c>
      <c r="F18" s="254">
        <f>SUM(D18:E18)</f>
        <v>141990461</v>
      </c>
    </row>
    <row r="19" spans="1:6" ht="13.5" x14ac:dyDescent="0.25">
      <c r="A19" s="272"/>
      <c r="B19" s="273" t="s">
        <v>48</v>
      </c>
      <c r="C19" s="274"/>
      <c r="D19" s="275">
        <f>SUM(D18:D18)</f>
        <v>0</v>
      </c>
      <c r="E19" s="275">
        <f>SUM(E18:E18)</f>
        <v>141990461</v>
      </c>
      <c r="F19" s="275">
        <f>SUM(F18:F18)</f>
        <v>141990461</v>
      </c>
    </row>
    <row r="20" spans="1:6" ht="13.5" x14ac:dyDescent="0.2">
      <c r="A20" s="263"/>
      <c r="B20" s="256"/>
      <c r="C20" s="256"/>
      <c r="D20" s="256"/>
      <c r="E20" s="256"/>
      <c r="F20" s="264"/>
    </row>
    <row r="21" spans="1:6" ht="25.5" x14ac:dyDescent="0.2">
      <c r="A21" s="265">
        <v>3</v>
      </c>
      <c r="B21" s="266" t="s">
        <v>630</v>
      </c>
      <c r="C21" s="267" t="s">
        <v>631</v>
      </c>
      <c r="D21" s="256"/>
      <c r="E21" s="256"/>
      <c r="F21" s="264"/>
    </row>
    <row r="22" spans="1:6" ht="13.5" x14ac:dyDescent="0.2">
      <c r="A22" s="263"/>
      <c r="B22" s="268" t="s">
        <v>54</v>
      </c>
      <c r="C22" s="256"/>
      <c r="D22" s="256"/>
      <c r="E22" s="256"/>
      <c r="F22" s="264"/>
    </row>
    <row r="23" spans="1:6" ht="13.5" x14ac:dyDescent="0.2">
      <c r="A23" s="263"/>
      <c r="B23" s="269" t="s">
        <v>627</v>
      </c>
      <c r="C23" s="270"/>
      <c r="D23" s="271">
        <v>0</v>
      </c>
      <c r="E23" s="271">
        <v>66918831</v>
      </c>
      <c r="F23" s="254">
        <f>SUM(D23:E23)</f>
        <v>66918831</v>
      </c>
    </row>
    <row r="24" spans="1:6" ht="13.5" x14ac:dyDescent="0.25">
      <c r="A24" s="272"/>
      <c r="B24" s="273" t="s">
        <v>48</v>
      </c>
      <c r="C24" s="274"/>
      <c r="D24" s="275">
        <f>SUM(D23:D23)</f>
        <v>0</v>
      </c>
      <c r="E24" s="275">
        <f>SUM(E23:E23)</f>
        <v>66918831</v>
      </c>
      <c r="F24" s="275">
        <f>SUM(F23:F23)</f>
        <v>66918831</v>
      </c>
    </row>
    <row r="25" spans="1:6" ht="13.5" x14ac:dyDescent="0.2">
      <c r="A25" s="263"/>
      <c r="B25" s="256"/>
      <c r="C25" s="256"/>
      <c r="D25" s="256"/>
      <c r="E25" s="256"/>
      <c r="F25" s="264"/>
    </row>
    <row r="26" spans="1:6" ht="38.25" x14ac:dyDescent="0.2">
      <c r="A26" s="265">
        <v>4</v>
      </c>
      <c r="B26" s="266" t="s">
        <v>632</v>
      </c>
      <c r="C26" s="267" t="s">
        <v>633</v>
      </c>
      <c r="D26" s="256"/>
      <c r="E26" s="256"/>
      <c r="F26" s="264"/>
    </row>
    <row r="27" spans="1:6" ht="13.5" x14ac:dyDescent="0.2">
      <c r="A27" s="263"/>
      <c r="B27" s="268" t="s">
        <v>54</v>
      </c>
      <c r="C27" s="256"/>
      <c r="D27" s="256"/>
      <c r="E27" s="256"/>
      <c r="F27" s="264"/>
    </row>
    <row r="28" spans="1:6" ht="13.5" x14ac:dyDescent="0.2">
      <c r="A28" s="263"/>
      <c r="B28" s="269" t="s">
        <v>627</v>
      </c>
      <c r="C28" s="270"/>
      <c r="D28" s="271">
        <v>0</v>
      </c>
      <c r="E28" s="271">
        <v>8474064</v>
      </c>
      <c r="F28" s="254">
        <f>SUM(D28:E28)</f>
        <v>8474064</v>
      </c>
    </row>
    <row r="29" spans="1:6" ht="13.5" x14ac:dyDescent="0.25">
      <c r="A29" s="272"/>
      <c r="B29" s="273" t="s">
        <v>48</v>
      </c>
      <c r="C29" s="274"/>
      <c r="D29" s="275">
        <f>SUM(D28:D28)</f>
        <v>0</v>
      </c>
      <c r="E29" s="275">
        <f>SUM(E28:E28)</f>
        <v>8474064</v>
      </c>
      <c r="F29" s="275">
        <f>SUM(F28:F28)</f>
        <v>8474064</v>
      </c>
    </row>
    <row r="30" spans="1:6" ht="13.5" x14ac:dyDescent="0.2">
      <c r="A30" s="263"/>
      <c r="B30" s="256"/>
      <c r="C30" s="256"/>
      <c r="D30" s="256"/>
      <c r="E30" s="256"/>
      <c r="F30" s="264"/>
    </row>
    <row r="31" spans="1:6" ht="51" x14ac:dyDescent="0.2">
      <c r="A31" s="265">
        <v>5</v>
      </c>
      <c r="B31" s="266" t="s">
        <v>634</v>
      </c>
      <c r="C31" s="267" t="s">
        <v>635</v>
      </c>
      <c r="D31" s="256"/>
      <c r="E31" s="256"/>
      <c r="F31" s="264"/>
    </row>
    <row r="32" spans="1:6" ht="13.5" x14ac:dyDescent="0.2">
      <c r="A32" s="263"/>
      <c r="B32" s="268" t="s">
        <v>54</v>
      </c>
      <c r="C32" s="256"/>
      <c r="D32" s="256"/>
      <c r="E32" s="256"/>
      <c r="F32" s="264"/>
    </row>
    <row r="33" spans="1:6" ht="13.5" x14ac:dyDescent="0.2">
      <c r="A33" s="263"/>
      <c r="B33" s="269" t="s">
        <v>627</v>
      </c>
      <c r="C33" s="270"/>
      <c r="D33" s="271">
        <v>0</v>
      </c>
      <c r="E33" s="271">
        <v>12798978</v>
      </c>
      <c r="F33" s="254">
        <f>SUM(D33:E33)</f>
        <v>12798978</v>
      </c>
    </row>
    <row r="34" spans="1:6" ht="13.5" x14ac:dyDescent="0.25">
      <c r="A34" s="272"/>
      <c r="B34" s="273" t="s">
        <v>48</v>
      </c>
      <c r="C34" s="274"/>
      <c r="D34" s="275">
        <f>SUM(D33:D33)</f>
        <v>0</v>
      </c>
      <c r="E34" s="275">
        <f>SUM(E33:E33)</f>
        <v>12798978</v>
      </c>
      <c r="F34" s="275">
        <f>SUM(F33:F33)</f>
        <v>12798978</v>
      </c>
    </row>
    <row r="35" spans="1:6" ht="13.5" x14ac:dyDescent="0.2">
      <c r="A35" s="263"/>
      <c r="B35" s="256"/>
      <c r="C35" s="256"/>
      <c r="D35" s="256"/>
      <c r="E35" s="256"/>
      <c r="F35" s="264"/>
    </row>
    <row r="36" spans="1:6" ht="38.25" x14ac:dyDescent="0.2">
      <c r="A36" s="265">
        <v>6</v>
      </c>
      <c r="B36" s="266" t="s">
        <v>636</v>
      </c>
      <c r="C36" s="267" t="s">
        <v>637</v>
      </c>
      <c r="D36" s="256"/>
      <c r="E36" s="256"/>
      <c r="F36" s="264"/>
    </row>
    <row r="37" spans="1:6" ht="13.5" x14ac:dyDescent="0.2">
      <c r="A37" s="263"/>
      <c r="B37" s="268" t="s">
        <v>54</v>
      </c>
      <c r="C37" s="256"/>
      <c r="D37" s="256"/>
      <c r="E37" s="256"/>
      <c r="F37" s="264"/>
    </row>
    <row r="38" spans="1:6" ht="13.5" x14ac:dyDescent="0.2">
      <c r="A38" s="263"/>
      <c r="B38" s="269" t="s">
        <v>627</v>
      </c>
      <c r="C38" s="270"/>
      <c r="D38" s="271">
        <v>0</v>
      </c>
      <c r="E38" s="271">
        <v>6255276</v>
      </c>
      <c r="F38" s="254">
        <f>SUM(D38:E38)</f>
        <v>6255276</v>
      </c>
    </row>
    <row r="39" spans="1:6" ht="13.5" x14ac:dyDescent="0.25">
      <c r="A39" s="272"/>
      <c r="B39" s="273" t="s">
        <v>48</v>
      </c>
      <c r="C39" s="274"/>
      <c r="D39" s="275">
        <f>SUM(D38:D38)</f>
        <v>0</v>
      </c>
      <c r="E39" s="275">
        <f>SUM(E38:E38)</f>
        <v>6255276</v>
      </c>
      <c r="F39" s="275">
        <f>SUM(F38:F38)</f>
        <v>6255276</v>
      </c>
    </row>
    <row r="40" spans="1:6" ht="13.5" x14ac:dyDescent="0.2">
      <c r="A40" s="263"/>
      <c r="B40" s="256"/>
      <c r="C40" s="256"/>
      <c r="D40" s="256"/>
      <c r="E40" s="256"/>
      <c r="F40" s="264"/>
    </row>
    <row r="41" spans="1:6" ht="25.5" x14ac:dyDescent="0.2">
      <c r="A41" s="265">
        <v>7</v>
      </c>
      <c r="B41" s="266" t="s">
        <v>677</v>
      </c>
      <c r="C41" s="267" t="s">
        <v>678</v>
      </c>
      <c r="D41" s="256"/>
      <c r="E41" s="256"/>
      <c r="F41" s="264"/>
    </row>
    <row r="42" spans="1:6" ht="13.5" x14ac:dyDescent="0.2">
      <c r="A42" s="263"/>
      <c r="B42" s="268" t="s">
        <v>54</v>
      </c>
      <c r="C42" s="256"/>
      <c r="D42" s="256"/>
      <c r="E42" s="256"/>
      <c r="F42" s="264"/>
    </row>
    <row r="43" spans="1:6" ht="13.5" x14ac:dyDescent="0.2">
      <c r="A43" s="263"/>
      <c r="B43" s="269" t="s">
        <v>627</v>
      </c>
      <c r="C43" s="270"/>
      <c r="D43" s="271">
        <v>21453020</v>
      </c>
      <c r="E43" s="271">
        <v>0</v>
      </c>
      <c r="F43" s="254">
        <f>SUM(D43:E43)</f>
        <v>21453020</v>
      </c>
    </row>
    <row r="44" spans="1:6" ht="13.5" x14ac:dyDescent="0.25">
      <c r="A44" s="272"/>
      <c r="B44" s="273" t="s">
        <v>48</v>
      </c>
      <c r="C44" s="274"/>
      <c r="D44" s="275">
        <f>SUM(D43:D43)</f>
        <v>21453020</v>
      </c>
      <c r="E44" s="275">
        <f>SUM(E43:E43)</f>
        <v>0</v>
      </c>
      <c r="F44" s="275">
        <f>SUM(F43:F43)</f>
        <v>21453020</v>
      </c>
    </row>
    <row r="45" spans="1:6" ht="13.5" x14ac:dyDescent="0.2">
      <c r="A45" s="263"/>
      <c r="B45" s="256"/>
      <c r="C45" s="256"/>
      <c r="D45" s="256"/>
      <c r="E45" s="256"/>
      <c r="F45" s="264"/>
    </row>
    <row r="46" spans="1:6" ht="15.75" x14ac:dyDescent="0.25">
      <c r="A46" s="276"/>
      <c r="B46" s="565" t="s">
        <v>638</v>
      </c>
      <c r="C46" s="565"/>
      <c r="D46" s="277">
        <f>+D14+D19+D24+D29+D34+D39+D44</f>
        <v>21453020</v>
      </c>
      <c r="E46" s="277">
        <f>+E14+E19+E24+E29+E34+E39+E44</f>
        <v>245401346</v>
      </c>
      <c r="F46" s="277">
        <f>+F14+F19+F24+F29+F34+F39+F44</f>
        <v>266854366</v>
      </c>
    </row>
    <row r="47" spans="1:6" x14ac:dyDescent="0.2">
      <c r="A47" s="255"/>
      <c r="B47" s="278"/>
      <c r="C47" s="255"/>
      <c r="D47" s="279"/>
      <c r="E47" s="253"/>
      <c r="F47" s="254"/>
    </row>
    <row r="48" spans="1:6" ht="15.75" x14ac:dyDescent="0.25">
      <c r="A48" s="567" t="s">
        <v>437</v>
      </c>
      <c r="B48" s="567"/>
      <c r="C48" s="567"/>
      <c r="D48" s="567"/>
      <c r="E48" s="567"/>
      <c r="F48" s="567"/>
    </row>
    <row r="49" spans="1:6" ht="13.5" x14ac:dyDescent="0.25">
      <c r="A49" s="568" t="s">
        <v>411</v>
      </c>
      <c r="B49" s="568"/>
      <c r="C49" s="568"/>
      <c r="D49" s="568"/>
      <c r="E49" s="568"/>
      <c r="F49" s="568"/>
    </row>
    <row r="50" spans="1:6" ht="13.5" x14ac:dyDescent="0.25">
      <c r="A50" s="263" t="s">
        <v>622</v>
      </c>
      <c r="B50" s="353" t="s">
        <v>623</v>
      </c>
      <c r="C50" s="256" t="s">
        <v>624</v>
      </c>
      <c r="D50" s="256" t="s">
        <v>676</v>
      </c>
      <c r="E50" s="256" t="s">
        <v>415</v>
      </c>
      <c r="F50" s="264" t="s">
        <v>369</v>
      </c>
    </row>
    <row r="51" spans="1:6" x14ac:dyDescent="0.2">
      <c r="A51" s="255"/>
      <c r="B51" s="280"/>
      <c r="C51" s="255"/>
      <c r="D51" s="281"/>
      <c r="E51" s="253"/>
      <c r="F51" s="254"/>
    </row>
    <row r="52" spans="1:6" ht="25.5" x14ac:dyDescent="0.25">
      <c r="A52" s="265">
        <v>1</v>
      </c>
      <c r="B52" s="266" t="s">
        <v>625</v>
      </c>
      <c r="C52" s="267" t="s">
        <v>626</v>
      </c>
      <c r="D52" s="258"/>
      <c r="E52" s="259"/>
      <c r="F52" s="259"/>
    </row>
    <row r="53" spans="1:6" x14ac:dyDescent="0.2">
      <c r="A53" s="255"/>
      <c r="B53" s="268" t="s">
        <v>54</v>
      </c>
      <c r="C53" s="255"/>
      <c r="D53" s="271"/>
      <c r="E53" s="254"/>
      <c r="F53" s="254"/>
    </row>
    <row r="54" spans="1:6" x14ac:dyDescent="0.2">
      <c r="A54" s="255"/>
      <c r="B54" s="269" t="s">
        <v>639</v>
      </c>
      <c r="C54" s="270" t="s">
        <v>640</v>
      </c>
      <c r="D54" s="271">
        <v>0</v>
      </c>
      <c r="E54" s="254">
        <v>120000</v>
      </c>
      <c r="F54" s="254">
        <f>SUM(E54:E54)</f>
        <v>120000</v>
      </c>
    </row>
    <row r="55" spans="1:6" x14ac:dyDescent="0.2">
      <c r="A55" s="255"/>
      <c r="B55" s="269"/>
      <c r="C55" s="270" t="s">
        <v>641</v>
      </c>
      <c r="D55" s="271">
        <v>0</v>
      </c>
      <c r="E55" s="271">
        <v>23760</v>
      </c>
      <c r="F55" s="254">
        <f>SUM(E55:E55)</f>
        <v>23760</v>
      </c>
    </row>
    <row r="56" spans="1:6" x14ac:dyDescent="0.2">
      <c r="A56" s="255"/>
      <c r="B56" s="269"/>
      <c r="C56" s="270" t="s">
        <v>642</v>
      </c>
      <c r="D56" s="271">
        <v>0</v>
      </c>
      <c r="E56" s="254">
        <v>0</v>
      </c>
      <c r="F56" s="254">
        <f>SUM(E56:E56)</f>
        <v>0</v>
      </c>
    </row>
    <row r="57" spans="1:6" x14ac:dyDescent="0.2">
      <c r="A57" s="255"/>
      <c r="B57" s="269"/>
      <c r="C57" s="270" t="s">
        <v>643</v>
      </c>
      <c r="D57" s="271">
        <v>0</v>
      </c>
      <c r="E57" s="254">
        <v>2135108</v>
      </c>
      <c r="F57" s="254">
        <f>SUM(E57:E57)</f>
        <v>2135108</v>
      </c>
    </row>
    <row r="58" spans="1:6" ht="13.5" x14ac:dyDescent="0.25">
      <c r="A58" s="272"/>
      <c r="B58" s="273" t="s">
        <v>48</v>
      </c>
      <c r="C58" s="274"/>
      <c r="D58" s="275">
        <f>SUM(D54:D57)</f>
        <v>0</v>
      </c>
      <c r="E58" s="275">
        <f>SUM(E54:E57)</f>
        <v>2278868</v>
      </c>
      <c r="F58" s="275">
        <f>SUM(F54:F57)</f>
        <v>2278868</v>
      </c>
    </row>
    <row r="59" spans="1:6" ht="13.5" x14ac:dyDescent="0.25">
      <c r="A59" s="255"/>
      <c r="B59" s="354"/>
      <c r="C59" s="256"/>
      <c r="D59" s="258"/>
      <c r="E59" s="258"/>
      <c r="F59" s="258"/>
    </row>
    <row r="60" spans="1:6" ht="25.5" x14ac:dyDescent="0.25">
      <c r="A60" s="265">
        <v>2</v>
      </c>
      <c r="B60" s="266" t="s">
        <v>628</v>
      </c>
      <c r="C60" s="267" t="s">
        <v>629</v>
      </c>
      <c r="D60" s="258"/>
      <c r="E60" s="259"/>
      <c r="F60" s="259"/>
    </row>
    <row r="61" spans="1:6" x14ac:dyDescent="0.2">
      <c r="A61" s="255"/>
      <c r="B61" s="268" t="s">
        <v>54</v>
      </c>
      <c r="C61" s="255"/>
      <c r="D61" s="271"/>
      <c r="E61" s="254"/>
      <c r="F61" s="254"/>
    </row>
    <row r="62" spans="1:6" x14ac:dyDescent="0.2">
      <c r="A62" s="255"/>
      <c r="B62" s="269" t="s">
        <v>639</v>
      </c>
      <c r="C62" s="270" t="s">
        <v>644</v>
      </c>
      <c r="D62" s="271">
        <v>0</v>
      </c>
      <c r="E62" s="254">
        <v>0</v>
      </c>
      <c r="F62" s="254">
        <f>SUM(E62:E62)</f>
        <v>0</v>
      </c>
    </row>
    <row r="63" spans="1:6" x14ac:dyDescent="0.2">
      <c r="A63" s="255"/>
      <c r="B63" s="269"/>
      <c r="C63" s="270" t="s">
        <v>642</v>
      </c>
      <c r="D63" s="271">
        <v>0</v>
      </c>
      <c r="E63" s="254">
        <v>0</v>
      </c>
      <c r="F63" s="254">
        <f>SUM(E63:E63)</f>
        <v>0</v>
      </c>
    </row>
    <row r="64" spans="1:6" ht="13.5" x14ac:dyDescent="0.25">
      <c r="A64" s="272"/>
      <c r="B64" s="273" t="s">
        <v>48</v>
      </c>
      <c r="C64" s="274"/>
      <c r="D64" s="275">
        <f>SUM(D62:D63)</f>
        <v>0</v>
      </c>
      <c r="E64" s="275">
        <f>SUM(E62:E63)</f>
        <v>0</v>
      </c>
      <c r="F64" s="275">
        <f>SUM(F62:F63)</f>
        <v>0</v>
      </c>
    </row>
    <row r="65" spans="1:6" ht="13.5" x14ac:dyDescent="0.25">
      <c r="A65" s="255"/>
      <c r="B65" s="354"/>
      <c r="C65" s="256"/>
      <c r="D65" s="258"/>
      <c r="E65" s="258"/>
      <c r="F65" s="258"/>
    </row>
    <row r="66" spans="1:6" ht="25.5" x14ac:dyDescent="0.25">
      <c r="A66" s="265">
        <v>3</v>
      </c>
      <c r="B66" s="266" t="s">
        <v>630</v>
      </c>
      <c r="C66" s="267" t="s">
        <v>631</v>
      </c>
      <c r="D66" s="258"/>
      <c r="E66" s="259"/>
      <c r="F66" s="259"/>
    </row>
    <row r="67" spans="1:6" x14ac:dyDescent="0.2">
      <c r="A67" s="255"/>
      <c r="B67" s="268" t="s">
        <v>54</v>
      </c>
      <c r="C67" s="255"/>
      <c r="D67" s="271"/>
      <c r="E67" s="254"/>
      <c r="F67" s="254"/>
    </row>
    <row r="68" spans="1:6" x14ac:dyDescent="0.2">
      <c r="A68" s="255"/>
      <c r="B68" s="269" t="s">
        <v>639</v>
      </c>
      <c r="C68" s="270" t="s">
        <v>644</v>
      </c>
      <c r="D68" s="271">
        <v>0</v>
      </c>
      <c r="E68" s="254">
        <v>0</v>
      </c>
      <c r="F68" s="254">
        <f>SUM(E68:E68)</f>
        <v>0</v>
      </c>
    </row>
    <row r="69" spans="1:6" x14ac:dyDescent="0.2">
      <c r="A69" s="255"/>
      <c r="B69" s="269"/>
      <c r="C69" s="270" t="s">
        <v>642</v>
      </c>
      <c r="D69" s="271">
        <v>0</v>
      </c>
      <c r="E69" s="254">
        <v>0</v>
      </c>
      <c r="F69" s="254">
        <f>SUM(E69:E69)</f>
        <v>0</v>
      </c>
    </row>
    <row r="70" spans="1:6" ht="13.5" x14ac:dyDescent="0.25">
      <c r="A70" s="272"/>
      <c r="B70" s="273" t="s">
        <v>48</v>
      </c>
      <c r="C70" s="274"/>
      <c r="D70" s="275">
        <f>SUM(D68:D69)</f>
        <v>0</v>
      </c>
      <c r="E70" s="275">
        <f>SUM(E68:E69)</f>
        <v>0</v>
      </c>
      <c r="F70" s="275">
        <f>SUM(F68:F69)</f>
        <v>0</v>
      </c>
    </row>
    <row r="71" spans="1:6" ht="13.5" x14ac:dyDescent="0.25">
      <c r="A71" s="255"/>
      <c r="B71" s="354"/>
      <c r="C71" s="256"/>
      <c r="D71" s="258"/>
      <c r="E71" s="258"/>
      <c r="F71" s="258"/>
    </row>
    <row r="72" spans="1:6" ht="38.25" x14ac:dyDescent="0.25">
      <c r="A72" s="265">
        <v>4</v>
      </c>
      <c r="B72" s="266" t="s">
        <v>632</v>
      </c>
      <c r="C72" s="267" t="s">
        <v>633</v>
      </c>
      <c r="D72" s="258"/>
      <c r="E72" s="259"/>
      <c r="F72" s="259"/>
    </row>
    <row r="73" spans="1:6" x14ac:dyDescent="0.2">
      <c r="A73" s="255"/>
      <c r="B73" s="268" t="s">
        <v>54</v>
      </c>
      <c r="C73" s="255"/>
      <c r="D73" s="271"/>
      <c r="E73" s="254"/>
      <c r="F73" s="254"/>
    </row>
    <row r="74" spans="1:6" x14ac:dyDescent="0.2">
      <c r="A74" s="255"/>
      <c r="B74" s="269" t="s">
        <v>639</v>
      </c>
      <c r="C74" s="270" t="s">
        <v>640</v>
      </c>
      <c r="D74" s="271">
        <v>0</v>
      </c>
      <c r="E74" s="254">
        <v>0</v>
      </c>
      <c r="F74" s="254">
        <f t="shared" ref="F74:F79" si="0">SUM(E74:E74)</f>
        <v>0</v>
      </c>
    </row>
    <row r="75" spans="1:6" x14ac:dyDescent="0.2">
      <c r="A75" s="255"/>
      <c r="B75" s="269"/>
      <c r="C75" s="270" t="s">
        <v>641</v>
      </c>
      <c r="D75" s="271">
        <v>0</v>
      </c>
      <c r="E75" s="254">
        <v>0</v>
      </c>
      <c r="F75" s="254">
        <f t="shared" si="0"/>
        <v>0</v>
      </c>
    </row>
    <row r="76" spans="1:6" x14ac:dyDescent="0.2">
      <c r="A76" s="255"/>
      <c r="B76" s="269"/>
      <c r="C76" s="270" t="s">
        <v>642</v>
      </c>
      <c r="D76" s="271">
        <v>0</v>
      </c>
      <c r="E76" s="254">
        <v>0</v>
      </c>
      <c r="F76" s="254">
        <f t="shared" si="0"/>
        <v>0</v>
      </c>
    </row>
    <row r="77" spans="1:6" x14ac:dyDescent="0.2">
      <c r="A77" s="255"/>
      <c r="B77" s="269"/>
      <c r="C77" s="270" t="s">
        <v>645</v>
      </c>
      <c r="D77" s="271">
        <v>0</v>
      </c>
      <c r="E77" s="254">
        <v>0</v>
      </c>
      <c r="F77" s="254">
        <f t="shared" si="0"/>
        <v>0</v>
      </c>
    </row>
    <row r="78" spans="1:6" x14ac:dyDescent="0.2">
      <c r="A78" s="255"/>
      <c r="B78" s="269"/>
      <c r="C78" s="270" t="s">
        <v>643</v>
      </c>
      <c r="D78" s="271">
        <v>0</v>
      </c>
      <c r="E78" s="254">
        <v>0</v>
      </c>
      <c r="F78" s="254">
        <f t="shared" si="0"/>
        <v>0</v>
      </c>
    </row>
    <row r="79" spans="1:6" x14ac:dyDescent="0.2">
      <c r="A79" s="255"/>
      <c r="B79" s="269"/>
      <c r="C79" s="270" t="s">
        <v>646</v>
      </c>
      <c r="D79" s="271">
        <v>0</v>
      </c>
      <c r="E79" s="254">
        <v>0</v>
      </c>
      <c r="F79" s="254">
        <f t="shared" si="0"/>
        <v>0</v>
      </c>
    </row>
    <row r="80" spans="1:6" ht="13.5" x14ac:dyDescent="0.25">
      <c r="A80" s="272"/>
      <c r="B80" s="273" t="s">
        <v>48</v>
      </c>
      <c r="C80" s="274"/>
      <c r="D80" s="275">
        <f>SUM(D74:D79)</f>
        <v>0</v>
      </c>
      <c r="E80" s="275">
        <f>SUM(E74:E79)</f>
        <v>0</v>
      </c>
      <c r="F80" s="275">
        <f>SUM(F74:F79)</f>
        <v>0</v>
      </c>
    </row>
    <row r="81" spans="1:6" ht="13.5" x14ac:dyDescent="0.25">
      <c r="A81" s="255"/>
      <c r="B81" s="354"/>
      <c r="C81" s="256"/>
      <c r="D81" s="258"/>
      <c r="E81" s="258"/>
      <c r="F81" s="258"/>
    </row>
    <row r="82" spans="1:6" ht="51" x14ac:dyDescent="0.25">
      <c r="A82" s="265">
        <v>5</v>
      </c>
      <c r="B82" s="266" t="s">
        <v>634</v>
      </c>
      <c r="C82" s="267" t="s">
        <v>635</v>
      </c>
      <c r="D82" s="258"/>
      <c r="E82" s="259"/>
      <c r="F82" s="259"/>
    </row>
    <row r="83" spans="1:6" x14ac:dyDescent="0.2">
      <c r="A83" s="255"/>
      <c r="B83" s="268" t="s">
        <v>54</v>
      </c>
      <c r="C83" s="255"/>
      <c r="D83" s="271"/>
      <c r="E83" s="254"/>
      <c r="F83" s="254"/>
    </row>
    <row r="84" spans="1:6" x14ac:dyDescent="0.2">
      <c r="A84" s="255"/>
      <c r="B84" s="269" t="s">
        <v>639</v>
      </c>
      <c r="C84" s="270" t="s">
        <v>640</v>
      </c>
      <c r="D84" s="271">
        <v>0</v>
      </c>
      <c r="E84" s="254">
        <v>0</v>
      </c>
      <c r="F84" s="254">
        <f>SUM(E84:E84)</f>
        <v>0</v>
      </c>
    </row>
    <row r="85" spans="1:6" x14ac:dyDescent="0.2">
      <c r="A85" s="255"/>
      <c r="B85" s="269"/>
      <c r="C85" s="270" t="s">
        <v>641</v>
      </c>
      <c r="D85" s="271">
        <v>0</v>
      </c>
      <c r="E85" s="254">
        <v>0</v>
      </c>
      <c r="F85" s="254">
        <f>SUM(E85:E85)</f>
        <v>0</v>
      </c>
    </row>
    <row r="86" spans="1:6" x14ac:dyDescent="0.2">
      <c r="A86" s="255"/>
      <c r="B86" s="269"/>
      <c r="C86" s="270" t="s">
        <v>642</v>
      </c>
      <c r="D86" s="271">
        <v>0</v>
      </c>
      <c r="E86" s="254">
        <v>0</v>
      </c>
      <c r="F86" s="254">
        <f>SUM(E86:E86)</f>
        <v>0</v>
      </c>
    </row>
    <row r="87" spans="1:6" s="128" customFormat="1" x14ac:dyDescent="0.2">
      <c r="A87" s="255"/>
      <c r="B87" s="269"/>
      <c r="C87" s="270" t="s">
        <v>645</v>
      </c>
      <c r="D87" s="271">
        <v>0</v>
      </c>
      <c r="E87" s="254">
        <v>0</v>
      </c>
      <c r="F87" s="254">
        <f>SUM(E87:E87)</f>
        <v>0</v>
      </c>
    </row>
    <row r="88" spans="1:6" s="128" customFormat="1" x14ac:dyDescent="0.2">
      <c r="A88" s="255"/>
      <c r="B88" s="269"/>
      <c r="C88" s="270" t="s">
        <v>643</v>
      </c>
      <c r="D88" s="271"/>
      <c r="E88" s="254"/>
      <c r="F88" s="254"/>
    </row>
    <row r="89" spans="1:6" s="128" customFormat="1" x14ac:dyDescent="0.2">
      <c r="A89" s="255"/>
      <c r="B89" s="269"/>
      <c r="C89" s="270" t="s">
        <v>646</v>
      </c>
      <c r="D89" s="271">
        <v>0</v>
      </c>
      <c r="E89" s="254">
        <v>0</v>
      </c>
      <c r="F89" s="254">
        <f>SUM(E89:E89)</f>
        <v>0</v>
      </c>
    </row>
    <row r="90" spans="1:6" s="128" customFormat="1" ht="13.5" x14ac:dyDescent="0.25">
      <c r="A90" s="272"/>
      <c r="B90" s="273" t="s">
        <v>48</v>
      </c>
      <c r="C90" s="274"/>
      <c r="D90" s="275">
        <f>SUM(D84:D89)</f>
        <v>0</v>
      </c>
      <c r="E90" s="275">
        <f>SUM(E84:E89)</f>
        <v>0</v>
      </c>
      <c r="F90" s="275">
        <f>SUM(F84:F89)</f>
        <v>0</v>
      </c>
    </row>
    <row r="91" spans="1:6" s="128" customFormat="1" ht="13.5" x14ac:dyDescent="0.25">
      <c r="A91" s="255"/>
      <c r="B91" s="354"/>
      <c r="C91" s="256"/>
      <c r="D91" s="258"/>
      <c r="E91" s="258"/>
      <c r="F91" s="258"/>
    </row>
    <row r="92" spans="1:6" s="128" customFormat="1" ht="38.25" x14ac:dyDescent="0.25">
      <c r="A92" s="265">
        <v>6</v>
      </c>
      <c r="B92" s="266" t="s">
        <v>636</v>
      </c>
      <c r="C92" s="267" t="s">
        <v>637</v>
      </c>
      <c r="D92" s="258"/>
      <c r="E92" s="259"/>
      <c r="F92" s="259"/>
    </row>
    <row r="93" spans="1:6" s="128" customFormat="1" x14ac:dyDescent="0.2">
      <c r="A93" s="255"/>
      <c r="B93" s="268" t="s">
        <v>54</v>
      </c>
      <c r="C93" s="255"/>
      <c r="D93" s="271"/>
      <c r="E93" s="254"/>
      <c r="F93" s="254"/>
    </row>
    <row r="94" spans="1:6" s="128" customFormat="1" x14ac:dyDescent="0.2">
      <c r="A94" s="255"/>
      <c r="B94" s="269" t="s">
        <v>639</v>
      </c>
      <c r="C94" s="270" t="s">
        <v>640</v>
      </c>
      <c r="D94" s="271">
        <v>0</v>
      </c>
      <c r="E94" s="254">
        <v>0</v>
      </c>
      <c r="F94" s="254">
        <f>SUM(E94:E94)</f>
        <v>0</v>
      </c>
    </row>
    <row r="95" spans="1:6" s="128" customFormat="1" x14ac:dyDescent="0.2">
      <c r="A95" s="255"/>
      <c r="B95" s="269"/>
      <c r="C95" s="270" t="s">
        <v>641</v>
      </c>
      <c r="D95" s="271">
        <v>0</v>
      </c>
      <c r="E95" s="254">
        <v>0</v>
      </c>
      <c r="F95" s="254">
        <f>SUM(E95:E95)</f>
        <v>0</v>
      </c>
    </row>
    <row r="96" spans="1:6" s="128" customFormat="1" x14ac:dyDescent="0.2">
      <c r="A96" s="255"/>
      <c r="B96" s="269"/>
      <c r="C96" s="270" t="s">
        <v>642</v>
      </c>
      <c r="D96" s="271">
        <v>0</v>
      </c>
      <c r="E96" s="254">
        <v>0</v>
      </c>
      <c r="F96" s="254">
        <f>SUM(E96:E96)</f>
        <v>0</v>
      </c>
    </row>
    <row r="97" spans="1:6" s="128" customFormat="1" x14ac:dyDescent="0.2">
      <c r="A97" s="255"/>
      <c r="B97" s="269"/>
      <c r="C97" s="270" t="s">
        <v>645</v>
      </c>
      <c r="D97" s="271">
        <v>0</v>
      </c>
      <c r="E97" s="254">
        <v>0</v>
      </c>
      <c r="F97" s="254">
        <f>SUM(E97:E97)</f>
        <v>0</v>
      </c>
    </row>
    <row r="98" spans="1:6" s="128" customFormat="1" x14ac:dyDescent="0.2">
      <c r="A98" s="255"/>
      <c r="B98" s="269"/>
      <c r="C98" s="270" t="s">
        <v>643</v>
      </c>
      <c r="D98" s="271"/>
      <c r="E98" s="254"/>
      <c r="F98" s="254"/>
    </row>
    <row r="99" spans="1:6" x14ac:dyDescent="0.2">
      <c r="A99" s="255"/>
      <c r="B99" s="269"/>
      <c r="C99" s="270" t="s">
        <v>646</v>
      </c>
      <c r="D99" s="271">
        <v>0</v>
      </c>
      <c r="E99" s="254">
        <v>0</v>
      </c>
      <c r="F99" s="254">
        <f>SUM(E99:E99)</f>
        <v>0</v>
      </c>
    </row>
    <row r="100" spans="1:6" ht="13.5" x14ac:dyDescent="0.25">
      <c r="A100" s="272"/>
      <c r="B100" s="273" t="s">
        <v>48</v>
      </c>
      <c r="C100" s="274"/>
      <c r="D100" s="275">
        <f>SUM(D94:D99)</f>
        <v>0</v>
      </c>
      <c r="E100" s="275">
        <f>SUM(E94:E99)</f>
        <v>0</v>
      </c>
      <c r="F100" s="275">
        <f>SUM(F94:F99)</f>
        <v>0</v>
      </c>
    </row>
    <row r="101" spans="1:6" ht="13.5" x14ac:dyDescent="0.25">
      <c r="A101" s="255"/>
      <c r="B101" s="354"/>
      <c r="C101" s="256"/>
      <c r="D101" s="258"/>
      <c r="E101" s="258"/>
      <c r="F101" s="258"/>
    </row>
    <row r="102" spans="1:6" ht="25.5" x14ac:dyDescent="0.25">
      <c r="A102" s="265">
        <v>7</v>
      </c>
      <c r="B102" s="266" t="s">
        <v>677</v>
      </c>
      <c r="C102" s="267" t="s">
        <v>678</v>
      </c>
      <c r="D102" s="258"/>
      <c r="E102" s="259"/>
      <c r="F102" s="259"/>
    </row>
    <row r="103" spans="1:6" x14ac:dyDescent="0.2">
      <c r="A103" s="255"/>
      <c r="B103" s="268" t="s">
        <v>54</v>
      </c>
      <c r="C103" s="255"/>
      <c r="D103" s="271"/>
      <c r="E103" s="254"/>
      <c r="F103" s="254"/>
    </row>
    <row r="104" spans="1:6" x14ac:dyDescent="0.2">
      <c r="A104" s="255"/>
      <c r="B104" s="269" t="s">
        <v>639</v>
      </c>
      <c r="C104" s="270" t="s">
        <v>642</v>
      </c>
      <c r="D104" s="271">
        <v>0</v>
      </c>
      <c r="E104" s="254">
        <v>14342895</v>
      </c>
      <c r="F104" s="254">
        <f>SUM(E104:E104)</f>
        <v>14342895</v>
      </c>
    </row>
    <row r="105" spans="1:6" ht="13.5" x14ac:dyDescent="0.25">
      <c r="A105" s="272"/>
      <c r="B105" s="273" t="s">
        <v>48</v>
      </c>
      <c r="C105" s="274"/>
      <c r="D105" s="275">
        <f>SUM(D104:D104)</f>
        <v>0</v>
      </c>
      <c r="E105" s="275">
        <f>SUM(E104:E104)</f>
        <v>14342895</v>
      </c>
      <c r="F105" s="275">
        <f>SUM(F104:F104)</f>
        <v>14342895</v>
      </c>
    </row>
    <row r="106" spans="1:6" ht="13.5" x14ac:dyDescent="0.25">
      <c r="A106" s="255"/>
      <c r="B106" s="354"/>
      <c r="C106" s="256"/>
      <c r="D106" s="258"/>
      <c r="E106" s="258"/>
      <c r="F106" s="258"/>
    </row>
    <row r="107" spans="1:6" ht="15.75" x14ac:dyDescent="0.25">
      <c r="A107" s="565" t="s">
        <v>438</v>
      </c>
      <c r="B107" s="565"/>
      <c r="C107" s="565"/>
      <c r="D107" s="277">
        <f>+D58+D64+D70+D80+D90+D100+D105</f>
        <v>0</v>
      </c>
      <c r="E107" s="277">
        <f>+E58+E64+E70+E80+E90+E100+E105</f>
        <v>16621763</v>
      </c>
      <c r="F107" s="277">
        <f t="shared" ref="F107" si="1">+F58+F64+F70+F80+F90+F100+F105</f>
        <v>16621763</v>
      </c>
    </row>
    <row r="108" spans="1:6" x14ac:dyDescent="0.2">
      <c r="A108" s="251"/>
      <c r="B108" s="253"/>
      <c r="C108" s="251"/>
      <c r="D108" s="254"/>
      <c r="E108" s="253"/>
      <c r="F108" s="254"/>
    </row>
    <row r="109" spans="1:6" x14ac:dyDescent="0.2">
      <c r="A109" s="251"/>
      <c r="B109" s="253"/>
      <c r="C109" s="251"/>
      <c r="D109" s="254"/>
      <c r="E109" s="253"/>
      <c r="F109" s="254"/>
    </row>
    <row r="110" spans="1:6" x14ac:dyDescent="0.2">
      <c r="A110" s="251"/>
      <c r="B110" s="253"/>
      <c r="C110" s="251"/>
      <c r="D110" s="254"/>
      <c r="E110" s="253"/>
      <c r="F110" s="254"/>
    </row>
  </sheetData>
  <mergeCells count="6">
    <mergeCell ref="A107:C107"/>
    <mergeCell ref="A4:F4"/>
    <mergeCell ref="A7:F7"/>
    <mergeCell ref="B46:C46"/>
    <mergeCell ref="A48:F48"/>
    <mergeCell ref="A49:F49"/>
  </mergeCells>
  <pageMargins left="0.7" right="0.7" top="0.75" bottom="0.75" header="0.3" footer="0.3"/>
  <pageSetup paperSize="9" fitToHeight="0" orientation="landscape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AB12"/>
  <sheetViews>
    <sheetView view="pageBreakPreview" zoomScaleNormal="100" zoomScaleSheetLayoutView="100" workbookViewId="0">
      <selection activeCell="R2" sqref="R2"/>
    </sheetView>
  </sheetViews>
  <sheetFormatPr defaultRowHeight="16.5" x14ac:dyDescent="0.25"/>
  <cols>
    <col min="1" max="1" width="16.5703125" style="11" customWidth="1"/>
    <col min="2" max="2" width="8.28515625" style="1" bestFit="1" customWidth="1"/>
    <col min="3" max="3" width="8.28515625" style="1" customWidth="1"/>
    <col min="4" max="4" width="8" style="1" bestFit="1" customWidth="1"/>
    <col min="5" max="5" width="8.28515625" style="1" bestFit="1" customWidth="1"/>
    <col min="6" max="6" width="8.28515625" style="1" customWidth="1"/>
    <col min="7" max="7" width="7.85546875" style="1" bestFit="1" customWidth="1"/>
    <col min="8" max="13" width="8.28515625" style="1" customWidth="1"/>
    <col min="14" max="14" width="8.28515625" style="1" bestFit="1" customWidth="1"/>
    <col min="15" max="15" width="8.28515625" style="1" customWidth="1"/>
    <col min="16" max="16" width="7.85546875" style="1" bestFit="1" customWidth="1"/>
    <col min="17" max="17" width="8.28515625" style="1" bestFit="1" customWidth="1"/>
    <col min="18" max="18" width="8.28515625" style="1" customWidth="1"/>
    <col min="19" max="19" width="7.85546875" style="1" bestFit="1" customWidth="1"/>
    <col min="20" max="20" width="8.28515625" style="17" bestFit="1" customWidth="1"/>
    <col min="21" max="21" width="8.28515625" style="17" customWidth="1"/>
    <col min="22" max="22" width="7.85546875" style="17" bestFit="1" customWidth="1"/>
    <col min="23" max="23" width="8.28515625" style="17" bestFit="1" customWidth="1"/>
    <col min="24" max="24" width="8.28515625" style="17" customWidth="1"/>
    <col min="25" max="25" width="7.85546875" style="17" bestFit="1" customWidth="1"/>
    <col min="26" max="27" width="8.28515625" style="1" customWidth="1"/>
    <col min="28" max="16384" width="9.140625" style="1"/>
  </cols>
  <sheetData>
    <row r="1" spans="1:28" x14ac:dyDescent="0.25">
      <c r="AB1" s="282" t="s">
        <v>1918</v>
      </c>
    </row>
    <row r="2" spans="1:28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AB2" s="352"/>
    </row>
    <row r="3" spans="1:28" x14ac:dyDescent="0.25">
      <c r="A3" s="533"/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5"/>
      <c r="U3" s="289"/>
      <c r="V3" s="289"/>
      <c r="W3" s="289"/>
      <c r="X3" s="289"/>
      <c r="Y3" s="289"/>
    </row>
    <row r="4" spans="1:28" x14ac:dyDescent="0.25">
      <c r="A4" s="536" t="s">
        <v>75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5"/>
      <c r="U4" s="289"/>
      <c r="V4" s="289"/>
      <c r="W4" s="289"/>
      <c r="X4" s="289"/>
      <c r="Y4" s="289"/>
    </row>
    <row r="5" spans="1:28" s="2" customFormat="1" ht="19.5" x14ac:dyDescent="0.3">
      <c r="A5" s="536" t="s">
        <v>368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5"/>
      <c r="U5" s="289"/>
      <c r="V5" s="289"/>
      <c r="W5" s="289"/>
      <c r="X5" s="289"/>
      <c r="Y5" s="289"/>
    </row>
    <row r="6" spans="1:28" s="2" customFormat="1" ht="19.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  <c r="U6" s="6"/>
      <c r="V6" s="6"/>
      <c r="W6" s="6"/>
      <c r="X6" s="112"/>
      <c r="Y6" s="112"/>
      <c r="Z6" s="112"/>
      <c r="AA6" s="112"/>
    </row>
    <row r="7" spans="1:28" s="15" customFormat="1" ht="38.25" customHeight="1" x14ac:dyDescent="0.2">
      <c r="A7" s="14"/>
      <c r="B7" s="527" t="s">
        <v>44</v>
      </c>
      <c r="C7" s="528"/>
      <c r="D7" s="529"/>
      <c r="E7" s="527" t="s">
        <v>134</v>
      </c>
      <c r="F7" s="528"/>
      <c r="G7" s="529"/>
      <c r="H7" s="527" t="s">
        <v>49</v>
      </c>
      <c r="I7" s="528"/>
      <c r="J7" s="529"/>
      <c r="K7" s="527" t="s">
        <v>77</v>
      </c>
      <c r="L7" s="528"/>
      <c r="M7" s="529"/>
      <c r="N7" s="527" t="s">
        <v>78</v>
      </c>
      <c r="O7" s="528"/>
      <c r="P7" s="529"/>
      <c r="Q7" s="527" t="s">
        <v>79</v>
      </c>
      <c r="R7" s="528"/>
      <c r="S7" s="529"/>
      <c r="T7" s="527" t="s">
        <v>42</v>
      </c>
      <c r="U7" s="528"/>
      <c r="V7" s="529"/>
      <c r="W7" s="527" t="s">
        <v>80</v>
      </c>
      <c r="X7" s="528"/>
      <c r="Y7" s="529"/>
      <c r="Z7" s="530" t="s">
        <v>45</v>
      </c>
      <c r="AA7" s="531"/>
      <c r="AB7" s="532"/>
    </row>
    <row r="8" spans="1:28" s="15" customFormat="1" ht="33.75" customHeight="1" x14ac:dyDescent="0.2">
      <c r="A8" s="127"/>
      <c r="B8" s="16" t="s">
        <v>71</v>
      </c>
      <c r="C8" s="16" t="s">
        <v>537</v>
      </c>
      <c r="D8" s="16" t="s">
        <v>738</v>
      </c>
      <c r="E8" s="16" t="s">
        <v>71</v>
      </c>
      <c r="F8" s="16" t="s">
        <v>537</v>
      </c>
      <c r="G8" s="16" t="s">
        <v>738</v>
      </c>
      <c r="H8" s="16" t="s">
        <v>71</v>
      </c>
      <c r="I8" s="16" t="s">
        <v>537</v>
      </c>
      <c r="J8" s="16" t="s">
        <v>738</v>
      </c>
      <c r="K8" s="16" t="s">
        <v>71</v>
      </c>
      <c r="L8" s="16" t="s">
        <v>537</v>
      </c>
      <c r="M8" s="16" t="s">
        <v>738</v>
      </c>
      <c r="N8" s="16" t="s">
        <v>71</v>
      </c>
      <c r="O8" s="16" t="s">
        <v>537</v>
      </c>
      <c r="P8" s="16" t="s">
        <v>738</v>
      </c>
      <c r="Q8" s="16" t="s">
        <v>71</v>
      </c>
      <c r="R8" s="16" t="s">
        <v>537</v>
      </c>
      <c r="S8" s="16" t="s">
        <v>738</v>
      </c>
      <c r="T8" s="16" t="s">
        <v>71</v>
      </c>
      <c r="U8" s="16" t="s">
        <v>537</v>
      </c>
      <c r="V8" s="16" t="s">
        <v>738</v>
      </c>
      <c r="W8" s="16" t="s">
        <v>71</v>
      </c>
      <c r="X8" s="16" t="s">
        <v>537</v>
      </c>
      <c r="Y8" s="16" t="s">
        <v>738</v>
      </c>
      <c r="Z8" s="16" t="s">
        <v>71</v>
      </c>
      <c r="AA8" s="16" t="s">
        <v>537</v>
      </c>
      <c r="AB8" s="16" t="s">
        <v>738</v>
      </c>
    </row>
    <row r="9" spans="1:28" ht="23.25" customHeight="1" x14ac:dyDescent="0.25">
      <c r="A9" s="18" t="s">
        <v>67</v>
      </c>
      <c r="B9" s="3">
        <f>202748+4320</f>
        <v>207068</v>
      </c>
      <c r="C9" s="3">
        <v>208419</v>
      </c>
      <c r="D9" s="3">
        <v>183833</v>
      </c>
      <c r="E9" s="3">
        <f>43672+950</f>
        <v>44622</v>
      </c>
      <c r="F9" s="3">
        <v>44921</v>
      </c>
      <c r="G9" s="3">
        <v>42722</v>
      </c>
      <c r="H9" s="3">
        <v>76110</v>
      </c>
      <c r="I9" s="3">
        <v>76110</v>
      </c>
      <c r="J9" s="3">
        <v>66250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14200</v>
      </c>
      <c r="R9" s="3">
        <v>14700</v>
      </c>
      <c r="S9" s="3">
        <v>6864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f>B9+E9+H9+K9+N9+Q9+T9+W9</f>
        <v>342000</v>
      </c>
      <c r="AA9" s="3">
        <f t="shared" ref="AA9:AB11" si="0">C9+F9+I9+L9+O9+R9+U9+X9</f>
        <v>344150</v>
      </c>
      <c r="AB9" s="3">
        <f t="shared" si="0"/>
        <v>299669</v>
      </c>
    </row>
    <row r="10" spans="1:28" s="19" customFormat="1" ht="27.75" customHeight="1" x14ac:dyDescent="0.25">
      <c r="A10" s="114" t="s">
        <v>155</v>
      </c>
      <c r="B10" s="4">
        <v>6848</v>
      </c>
      <c r="C10" s="4">
        <v>6848</v>
      </c>
      <c r="D10" s="4">
        <v>5658</v>
      </c>
      <c r="E10" s="4">
        <v>753</v>
      </c>
      <c r="F10" s="4">
        <v>753</v>
      </c>
      <c r="G10" s="4">
        <v>575</v>
      </c>
      <c r="H10" s="4">
        <v>0</v>
      </c>
      <c r="I10" s="4">
        <v>0</v>
      </c>
      <c r="J10" s="4">
        <v>42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f>B10+E10+H10+K10+N10+Q10+T10+W10</f>
        <v>7601</v>
      </c>
      <c r="AA10" s="4">
        <f t="shared" si="0"/>
        <v>7601</v>
      </c>
      <c r="AB10" s="4">
        <f t="shared" si="0"/>
        <v>6275</v>
      </c>
    </row>
    <row r="11" spans="1:28" s="400" customFormat="1" ht="26.25" x14ac:dyDescent="0.25">
      <c r="A11" s="18" t="s">
        <v>133</v>
      </c>
      <c r="B11" s="3">
        <v>23000</v>
      </c>
      <c r="C11" s="3">
        <v>23755</v>
      </c>
      <c r="D11" s="3">
        <v>22331</v>
      </c>
      <c r="E11" s="3">
        <v>5010</v>
      </c>
      <c r="F11" s="3">
        <v>5327</v>
      </c>
      <c r="G11" s="3">
        <v>5013</v>
      </c>
      <c r="H11" s="3">
        <v>3890</v>
      </c>
      <c r="I11" s="3">
        <v>3000</v>
      </c>
      <c r="J11" s="3">
        <v>2779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600</v>
      </c>
      <c r="R11" s="3">
        <v>725</v>
      </c>
      <c r="S11" s="3">
        <v>728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f>B11+E11+H11+K11+N11+Q11+T11+W11</f>
        <v>32500</v>
      </c>
      <c r="AA11" s="3">
        <f t="shared" si="0"/>
        <v>32807</v>
      </c>
      <c r="AB11" s="3">
        <f t="shared" si="0"/>
        <v>30851</v>
      </c>
    </row>
    <row r="12" spans="1:28" s="19" customFormat="1" ht="24.75" customHeight="1" x14ac:dyDescent="0.25">
      <c r="A12" s="114" t="s">
        <v>46</v>
      </c>
      <c r="B12" s="4">
        <f t="shared" ref="B12:AB12" si="1">B9+B11</f>
        <v>230068</v>
      </c>
      <c r="C12" s="4">
        <f t="shared" ref="C12" si="2">C9+C11</f>
        <v>232174</v>
      </c>
      <c r="D12" s="4">
        <f t="shared" si="1"/>
        <v>206164</v>
      </c>
      <c r="E12" s="4">
        <f t="shared" si="1"/>
        <v>49632</v>
      </c>
      <c r="F12" s="4">
        <f t="shared" ref="F12" si="3">F9+F11</f>
        <v>50248</v>
      </c>
      <c r="G12" s="4">
        <f t="shared" si="1"/>
        <v>47735</v>
      </c>
      <c r="H12" s="4">
        <f t="shared" si="1"/>
        <v>80000</v>
      </c>
      <c r="I12" s="4">
        <f t="shared" si="1"/>
        <v>79110</v>
      </c>
      <c r="J12" s="4">
        <f t="shared" si="1"/>
        <v>69029</v>
      </c>
      <c r="K12" s="4">
        <f t="shared" si="1"/>
        <v>0</v>
      </c>
      <c r="L12" s="4">
        <f t="shared" si="1"/>
        <v>0</v>
      </c>
      <c r="M12" s="4">
        <f t="shared" si="1"/>
        <v>0</v>
      </c>
      <c r="N12" s="4">
        <f t="shared" si="1"/>
        <v>0</v>
      </c>
      <c r="O12" s="4">
        <f t="shared" si="1"/>
        <v>0</v>
      </c>
      <c r="P12" s="4">
        <f t="shared" si="1"/>
        <v>0</v>
      </c>
      <c r="Q12" s="4">
        <f t="shared" si="1"/>
        <v>14800</v>
      </c>
      <c r="R12" s="4">
        <f t="shared" si="1"/>
        <v>15425</v>
      </c>
      <c r="S12" s="4">
        <f t="shared" si="1"/>
        <v>7592</v>
      </c>
      <c r="T12" s="4">
        <f t="shared" si="1"/>
        <v>0</v>
      </c>
      <c r="U12" s="4">
        <f t="shared" si="1"/>
        <v>0</v>
      </c>
      <c r="V12" s="4">
        <f t="shared" si="1"/>
        <v>0</v>
      </c>
      <c r="W12" s="4">
        <f t="shared" si="1"/>
        <v>0</v>
      </c>
      <c r="X12" s="4">
        <f t="shared" si="1"/>
        <v>0</v>
      </c>
      <c r="Y12" s="4">
        <f t="shared" si="1"/>
        <v>0</v>
      </c>
      <c r="Z12" s="4">
        <f t="shared" si="1"/>
        <v>374500</v>
      </c>
      <c r="AA12" s="4">
        <f t="shared" si="1"/>
        <v>376957</v>
      </c>
      <c r="AB12" s="4">
        <f t="shared" si="1"/>
        <v>330520</v>
      </c>
    </row>
  </sheetData>
  <mergeCells count="12">
    <mergeCell ref="W7:Y7"/>
    <mergeCell ref="Z7:AB7"/>
    <mergeCell ref="A3:T3"/>
    <mergeCell ref="A4:T4"/>
    <mergeCell ref="A5:T5"/>
    <mergeCell ref="B7:D7"/>
    <mergeCell ref="E7:G7"/>
    <mergeCell ref="H7:J7"/>
    <mergeCell ref="K7:M7"/>
    <mergeCell ref="N7:P7"/>
    <mergeCell ref="Q7:S7"/>
    <mergeCell ref="T7:V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H27"/>
  <sheetViews>
    <sheetView view="pageBreakPreview" zoomScale="60" zoomScaleNormal="100" workbookViewId="0">
      <selection activeCell="F2" sqref="F2"/>
    </sheetView>
  </sheetViews>
  <sheetFormatPr defaultRowHeight="12.75" x14ac:dyDescent="0.2"/>
  <cols>
    <col min="1" max="1" width="55.28515625" style="342" bestFit="1" customWidth="1"/>
    <col min="2" max="2" width="10.5703125" style="342" bestFit="1" customWidth="1"/>
    <col min="3" max="3" width="9.140625" style="342" bestFit="1" customWidth="1"/>
    <col min="4" max="4" width="12.42578125" style="342" bestFit="1" customWidth="1"/>
    <col min="5" max="5" width="11.28515625" style="342" bestFit="1" customWidth="1"/>
    <col min="6" max="6" width="12.42578125" style="342" bestFit="1" customWidth="1"/>
    <col min="7" max="7" width="14" style="342" bestFit="1" customWidth="1"/>
    <col min="8" max="8" width="8.28515625" style="342" bestFit="1" customWidth="1"/>
    <col min="9" max="256" width="9.140625" style="185"/>
    <col min="257" max="257" width="55.28515625" style="185" bestFit="1" customWidth="1"/>
    <col min="258" max="258" width="10.5703125" style="185" bestFit="1" customWidth="1"/>
    <col min="259" max="259" width="9.140625" style="185" bestFit="1" customWidth="1"/>
    <col min="260" max="260" width="12.42578125" style="185" bestFit="1" customWidth="1"/>
    <col min="261" max="261" width="11.28515625" style="185" bestFit="1" customWidth="1"/>
    <col min="262" max="262" width="12.42578125" style="185" bestFit="1" customWidth="1"/>
    <col min="263" max="263" width="14" style="185" bestFit="1" customWidth="1"/>
    <col min="264" max="264" width="8.28515625" style="185" bestFit="1" customWidth="1"/>
    <col min="265" max="512" width="9.140625" style="185"/>
    <col min="513" max="513" width="55.28515625" style="185" bestFit="1" customWidth="1"/>
    <col min="514" max="514" width="10.5703125" style="185" bestFit="1" customWidth="1"/>
    <col min="515" max="515" width="9.140625" style="185" bestFit="1" customWidth="1"/>
    <col min="516" max="516" width="12.42578125" style="185" bestFit="1" customWidth="1"/>
    <col min="517" max="517" width="11.28515625" style="185" bestFit="1" customWidth="1"/>
    <col min="518" max="518" width="12.42578125" style="185" bestFit="1" customWidth="1"/>
    <col min="519" max="519" width="14" style="185" bestFit="1" customWidth="1"/>
    <col min="520" max="520" width="8.28515625" style="185" bestFit="1" customWidth="1"/>
    <col min="521" max="768" width="9.140625" style="185"/>
    <col min="769" max="769" width="55.28515625" style="185" bestFit="1" customWidth="1"/>
    <col min="770" max="770" width="10.5703125" style="185" bestFit="1" customWidth="1"/>
    <col min="771" max="771" width="9.140625" style="185" bestFit="1" customWidth="1"/>
    <col min="772" max="772" width="12.42578125" style="185" bestFit="1" customWidth="1"/>
    <col min="773" max="773" width="11.28515625" style="185" bestFit="1" customWidth="1"/>
    <col min="774" max="774" width="12.42578125" style="185" bestFit="1" customWidth="1"/>
    <col min="775" max="775" width="14" style="185" bestFit="1" customWidth="1"/>
    <col min="776" max="776" width="8.28515625" style="185" bestFit="1" customWidth="1"/>
    <col min="777" max="1024" width="9.140625" style="185"/>
    <col min="1025" max="1025" width="55.28515625" style="185" bestFit="1" customWidth="1"/>
    <col min="1026" max="1026" width="10.5703125" style="185" bestFit="1" customWidth="1"/>
    <col min="1027" max="1027" width="9.140625" style="185" bestFit="1" customWidth="1"/>
    <col min="1028" max="1028" width="12.42578125" style="185" bestFit="1" customWidth="1"/>
    <col min="1029" max="1029" width="11.28515625" style="185" bestFit="1" customWidth="1"/>
    <col min="1030" max="1030" width="12.42578125" style="185" bestFit="1" customWidth="1"/>
    <col min="1031" max="1031" width="14" style="185" bestFit="1" customWidth="1"/>
    <col min="1032" max="1032" width="8.28515625" style="185" bestFit="1" customWidth="1"/>
    <col min="1033" max="1280" width="9.140625" style="185"/>
    <col min="1281" max="1281" width="55.28515625" style="185" bestFit="1" customWidth="1"/>
    <col min="1282" max="1282" width="10.5703125" style="185" bestFit="1" customWidth="1"/>
    <col min="1283" max="1283" width="9.140625" style="185" bestFit="1" customWidth="1"/>
    <col min="1284" max="1284" width="12.42578125" style="185" bestFit="1" customWidth="1"/>
    <col min="1285" max="1285" width="11.28515625" style="185" bestFit="1" customWidth="1"/>
    <col min="1286" max="1286" width="12.42578125" style="185" bestFit="1" customWidth="1"/>
    <col min="1287" max="1287" width="14" style="185" bestFit="1" customWidth="1"/>
    <col min="1288" max="1288" width="8.28515625" style="185" bestFit="1" customWidth="1"/>
    <col min="1289" max="1536" width="9.140625" style="185"/>
    <col min="1537" max="1537" width="55.28515625" style="185" bestFit="1" customWidth="1"/>
    <col min="1538" max="1538" width="10.5703125" style="185" bestFit="1" customWidth="1"/>
    <col min="1539" max="1539" width="9.140625" style="185" bestFit="1" customWidth="1"/>
    <col min="1540" max="1540" width="12.42578125" style="185" bestFit="1" customWidth="1"/>
    <col min="1541" max="1541" width="11.28515625" style="185" bestFit="1" customWidth="1"/>
    <col min="1542" max="1542" width="12.42578125" style="185" bestFit="1" customWidth="1"/>
    <col min="1543" max="1543" width="14" style="185" bestFit="1" customWidth="1"/>
    <col min="1544" max="1544" width="8.28515625" style="185" bestFit="1" customWidth="1"/>
    <col min="1545" max="1792" width="9.140625" style="185"/>
    <col min="1793" max="1793" width="55.28515625" style="185" bestFit="1" customWidth="1"/>
    <col min="1794" max="1794" width="10.5703125" style="185" bestFit="1" customWidth="1"/>
    <col min="1795" max="1795" width="9.140625" style="185" bestFit="1" customWidth="1"/>
    <col min="1796" max="1796" width="12.42578125" style="185" bestFit="1" customWidth="1"/>
    <col min="1797" max="1797" width="11.28515625" style="185" bestFit="1" customWidth="1"/>
    <col min="1798" max="1798" width="12.42578125" style="185" bestFit="1" customWidth="1"/>
    <col min="1799" max="1799" width="14" style="185" bestFit="1" customWidth="1"/>
    <col min="1800" max="1800" width="8.28515625" style="185" bestFit="1" customWidth="1"/>
    <col min="1801" max="2048" width="9.140625" style="185"/>
    <col min="2049" max="2049" width="55.28515625" style="185" bestFit="1" customWidth="1"/>
    <col min="2050" max="2050" width="10.5703125" style="185" bestFit="1" customWidth="1"/>
    <col min="2051" max="2051" width="9.140625" style="185" bestFit="1" customWidth="1"/>
    <col min="2052" max="2052" width="12.42578125" style="185" bestFit="1" customWidth="1"/>
    <col min="2053" max="2053" width="11.28515625" style="185" bestFit="1" customWidth="1"/>
    <col min="2054" max="2054" width="12.42578125" style="185" bestFit="1" customWidth="1"/>
    <col min="2055" max="2055" width="14" style="185" bestFit="1" customWidth="1"/>
    <col min="2056" max="2056" width="8.28515625" style="185" bestFit="1" customWidth="1"/>
    <col min="2057" max="2304" width="9.140625" style="185"/>
    <col min="2305" max="2305" width="55.28515625" style="185" bestFit="1" customWidth="1"/>
    <col min="2306" max="2306" width="10.5703125" style="185" bestFit="1" customWidth="1"/>
    <col min="2307" max="2307" width="9.140625" style="185" bestFit="1" customWidth="1"/>
    <col min="2308" max="2308" width="12.42578125" style="185" bestFit="1" customWidth="1"/>
    <col min="2309" max="2309" width="11.28515625" style="185" bestFit="1" customWidth="1"/>
    <col min="2310" max="2310" width="12.42578125" style="185" bestFit="1" customWidth="1"/>
    <col min="2311" max="2311" width="14" style="185" bestFit="1" customWidth="1"/>
    <col min="2312" max="2312" width="8.28515625" style="185" bestFit="1" customWidth="1"/>
    <col min="2313" max="2560" width="9.140625" style="185"/>
    <col min="2561" max="2561" width="55.28515625" style="185" bestFit="1" customWidth="1"/>
    <col min="2562" max="2562" width="10.5703125" style="185" bestFit="1" customWidth="1"/>
    <col min="2563" max="2563" width="9.140625" style="185" bestFit="1" customWidth="1"/>
    <col min="2564" max="2564" width="12.42578125" style="185" bestFit="1" customWidth="1"/>
    <col min="2565" max="2565" width="11.28515625" style="185" bestFit="1" customWidth="1"/>
    <col min="2566" max="2566" width="12.42578125" style="185" bestFit="1" customWidth="1"/>
    <col min="2567" max="2567" width="14" style="185" bestFit="1" customWidth="1"/>
    <col min="2568" max="2568" width="8.28515625" style="185" bestFit="1" customWidth="1"/>
    <col min="2569" max="2816" width="9.140625" style="185"/>
    <col min="2817" max="2817" width="55.28515625" style="185" bestFit="1" customWidth="1"/>
    <col min="2818" max="2818" width="10.5703125" style="185" bestFit="1" customWidth="1"/>
    <col min="2819" max="2819" width="9.140625" style="185" bestFit="1" customWidth="1"/>
    <col min="2820" max="2820" width="12.42578125" style="185" bestFit="1" customWidth="1"/>
    <col min="2821" max="2821" width="11.28515625" style="185" bestFit="1" customWidth="1"/>
    <col min="2822" max="2822" width="12.42578125" style="185" bestFit="1" customWidth="1"/>
    <col min="2823" max="2823" width="14" style="185" bestFit="1" customWidth="1"/>
    <col min="2824" max="2824" width="8.28515625" style="185" bestFit="1" customWidth="1"/>
    <col min="2825" max="3072" width="9.140625" style="185"/>
    <col min="3073" max="3073" width="55.28515625" style="185" bestFit="1" customWidth="1"/>
    <col min="3074" max="3074" width="10.5703125" style="185" bestFit="1" customWidth="1"/>
    <col min="3075" max="3075" width="9.140625" style="185" bestFit="1" customWidth="1"/>
    <col min="3076" max="3076" width="12.42578125" style="185" bestFit="1" customWidth="1"/>
    <col min="3077" max="3077" width="11.28515625" style="185" bestFit="1" customWidth="1"/>
    <col min="3078" max="3078" width="12.42578125" style="185" bestFit="1" customWidth="1"/>
    <col min="3079" max="3079" width="14" style="185" bestFit="1" customWidth="1"/>
    <col min="3080" max="3080" width="8.28515625" style="185" bestFit="1" customWidth="1"/>
    <col min="3081" max="3328" width="9.140625" style="185"/>
    <col min="3329" max="3329" width="55.28515625" style="185" bestFit="1" customWidth="1"/>
    <col min="3330" max="3330" width="10.5703125" style="185" bestFit="1" customWidth="1"/>
    <col min="3331" max="3331" width="9.140625" style="185" bestFit="1" customWidth="1"/>
    <col min="3332" max="3332" width="12.42578125" style="185" bestFit="1" customWidth="1"/>
    <col min="3333" max="3333" width="11.28515625" style="185" bestFit="1" customWidth="1"/>
    <col min="3334" max="3334" width="12.42578125" style="185" bestFit="1" customWidth="1"/>
    <col min="3335" max="3335" width="14" style="185" bestFit="1" customWidth="1"/>
    <col min="3336" max="3336" width="8.28515625" style="185" bestFit="1" customWidth="1"/>
    <col min="3337" max="3584" width="9.140625" style="185"/>
    <col min="3585" max="3585" width="55.28515625" style="185" bestFit="1" customWidth="1"/>
    <col min="3586" max="3586" width="10.5703125" style="185" bestFit="1" customWidth="1"/>
    <col min="3587" max="3587" width="9.140625" style="185" bestFit="1" customWidth="1"/>
    <col min="3588" max="3588" width="12.42578125" style="185" bestFit="1" customWidth="1"/>
    <col min="3589" max="3589" width="11.28515625" style="185" bestFit="1" customWidth="1"/>
    <col min="3590" max="3590" width="12.42578125" style="185" bestFit="1" customWidth="1"/>
    <col min="3591" max="3591" width="14" style="185" bestFit="1" customWidth="1"/>
    <col min="3592" max="3592" width="8.28515625" style="185" bestFit="1" customWidth="1"/>
    <col min="3593" max="3840" width="9.140625" style="185"/>
    <col min="3841" max="3841" width="55.28515625" style="185" bestFit="1" customWidth="1"/>
    <col min="3842" max="3842" width="10.5703125" style="185" bestFit="1" customWidth="1"/>
    <col min="3843" max="3843" width="9.140625" style="185" bestFit="1" customWidth="1"/>
    <col min="3844" max="3844" width="12.42578125" style="185" bestFit="1" customWidth="1"/>
    <col min="3845" max="3845" width="11.28515625" style="185" bestFit="1" customWidth="1"/>
    <col min="3846" max="3846" width="12.42578125" style="185" bestFit="1" customWidth="1"/>
    <col min="3847" max="3847" width="14" style="185" bestFit="1" customWidth="1"/>
    <col min="3848" max="3848" width="8.28515625" style="185" bestFit="1" customWidth="1"/>
    <col min="3849" max="4096" width="9.140625" style="185"/>
    <col min="4097" max="4097" width="55.28515625" style="185" bestFit="1" customWidth="1"/>
    <col min="4098" max="4098" width="10.5703125" style="185" bestFit="1" customWidth="1"/>
    <col min="4099" max="4099" width="9.140625" style="185" bestFit="1" customWidth="1"/>
    <col min="4100" max="4100" width="12.42578125" style="185" bestFit="1" customWidth="1"/>
    <col min="4101" max="4101" width="11.28515625" style="185" bestFit="1" customWidth="1"/>
    <col min="4102" max="4102" width="12.42578125" style="185" bestFit="1" customWidth="1"/>
    <col min="4103" max="4103" width="14" style="185" bestFit="1" customWidth="1"/>
    <col min="4104" max="4104" width="8.28515625" style="185" bestFit="1" customWidth="1"/>
    <col min="4105" max="4352" width="9.140625" style="185"/>
    <col min="4353" max="4353" width="55.28515625" style="185" bestFit="1" customWidth="1"/>
    <col min="4354" max="4354" width="10.5703125" style="185" bestFit="1" customWidth="1"/>
    <col min="4355" max="4355" width="9.140625" style="185" bestFit="1" customWidth="1"/>
    <col min="4356" max="4356" width="12.42578125" style="185" bestFit="1" customWidth="1"/>
    <col min="4357" max="4357" width="11.28515625" style="185" bestFit="1" customWidth="1"/>
    <col min="4358" max="4358" width="12.42578125" style="185" bestFit="1" customWidth="1"/>
    <col min="4359" max="4359" width="14" style="185" bestFit="1" customWidth="1"/>
    <col min="4360" max="4360" width="8.28515625" style="185" bestFit="1" customWidth="1"/>
    <col min="4361" max="4608" width="9.140625" style="185"/>
    <col min="4609" max="4609" width="55.28515625" style="185" bestFit="1" customWidth="1"/>
    <col min="4610" max="4610" width="10.5703125" style="185" bestFit="1" customWidth="1"/>
    <col min="4611" max="4611" width="9.140625" style="185" bestFit="1" customWidth="1"/>
    <col min="4612" max="4612" width="12.42578125" style="185" bestFit="1" customWidth="1"/>
    <col min="4613" max="4613" width="11.28515625" style="185" bestFit="1" customWidth="1"/>
    <col min="4614" max="4614" width="12.42578125" style="185" bestFit="1" customWidth="1"/>
    <col min="4615" max="4615" width="14" style="185" bestFit="1" customWidth="1"/>
    <col min="4616" max="4616" width="8.28515625" style="185" bestFit="1" customWidth="1"/>
    <col min="4617" max="4864" width="9.140625" style="185"/>
    <col min="4865" max="4865" width="55.28515625" style="185" bestFit="1" customWidth="1"/>
    <col min="4866" max="4866" width="10.5703125" style="185" bestFit="1" customWidth="1"/>
    <col min="4867" max="4867" width="9.140625" style="185" bestFit="1" customWidth="1"/>
    <col min="4868" max="4868" width="12.42578125" style="185" bestFit="1" customWidth="1"/>
    <col min="4869" max="4869" width="11.28515625" style="185" bestFit="1" customWidth="1"/>
    <col min="4870" max="4870" width="12.42578125" style="185" bestFit="1" customWidth="1"/>
    <col min="4871" max="4871" width="14" style="185" bestFit="1" customWidth="1"/>
    <col min="4872" max="4872" width="8.28515625" style="185" bestFit="1" customWidth="1"/>
    <col min="4873" max="5120" width="9.140625" style="185"/>
    <col min="5121" max="5121" width="55.28515625" style="185" bestFit="1" customWidth="1"/>
    <col min="5122" max="5122" width="10.5703125" style="185" bestFit="1" customWidth="1"/>
    <col min="5123" max="5123" width="9.140625" style="185" bestFit="1" customWidth="1"/>
    <col min="5124" max="5124" width="12.42578125" style="185" bestFit="1" customWidth="1"/>
    <col min="5125" max="5125" width="11.28515625" style="185" bestFit="1" customWidth="1"/>
    <col min="5126" max="5126" width="12.42578125" style="185" bestFit="1" customWidth="1"/>
    <col min="5127" max="5127" width="14" style="185" bestFit="1" customWidth="1"/>
    <col min="5128" max="5128" width="8.28515625" style="185" bestFit="1" customWidth="1"/>
    <col min="5129" max="5376" width="9.140625" style="185"/>
    <col min="5377" max="5377" width="55.28515625" style="185" bestFit="1" customWidth="1"/>
    <col min="5378" max="5378" width="10.5703125" style="185" bestFit="1" customWidth="1"/>
    <col min="5379" max="5379" width="9.140625" style="185" bestFit="1" customWidth="1"/>
    <col min="5380" max="5380" width="12.42578125" style="185" bestFit="1" customWidth="1"/>
    <col min="5381" max="5381" width="11.28515625" style="185" bestFit="1" customWidth="1"/>
    <col min="5382" max="5382" width="12.42578125" style="185" bestFit="1" customWidth="1"/>
    <col min="5383" max="5383" width="14" style="185" bestFit="1" customWidth="1"/>
    <col min="5384" max="5384" width="8.28515625" style="185" bestFit="1" customWidth="1"/>
    <col min="5385" max="5632" width="9.140625" style="185"/>
    <col min="5633" max="5633" width="55.28515625" style="185" bestFit="1" customWidth="1"/>
    <col min="5634" max="5634" width="10.5703125" style="185" bestFit="1" customWidth="1"/>
    <col min="5635" max="5635" width="9.140625" style="185" bestFit="1" customWidth="1"/>
    <col min="5636" max="5636" width="12.42578125" style="185" bestFit="1" customWidth="1"/>
    <col min="5637" max="5637" width="11.28515625" style="185" bestFit="1" customWidth="1"/>
    <col min="5638" max="5638" width="12.42578125" style="185" bestFit="1" customWidth="1"/>
    <col min="5639" max="5639" width="14" style="185" bestFit="1" customWidth="1"/>
    <col min="5640" max="5640" width="8.28515625" style="185" bestFit="1" customWidth="1"/>
    <col min="5641" max="5888" width="9.140625" style="185"/>
    <col min="5889" max="5889" width="55.28515625" style="185" bestFit="1" customWidth="1"/>
    <col min="5890" max="5890" width="10.5703125" style="185" bestFit="1" customWidth="1"/>
    <col min="5891" max="5891" width="9.140625" style="185" bestFit="1" customWidth="1"/>
    <col min="5892" max="5892" width="12.42578125" style="185" bestFit="1" customWidth="1"/>
    <col min="5893" max="5893" width="11.28515625" style="185" bestFit="1" customWidth="1"/>
    <col min="5894" max="5894" width="12.42578125" style="185" bestFit="1" customWidth="1"/>
    <col min="5895" max="5895" width="14" style="185" bestFit="1" customWidth="1"/>
    <col min="5896" max="5896" width="8.28515625" style="185" bestFit="1" customWidth="1"/>
    <col min="5897" max="6144" width="9.140625" style="185"/>
    <col min="6145" max="6145" width="55.28515625" style="185" bestFit="1" customWidth="1"/>
    <col min="6146" max="6146" width="10.5703125" style="185" bestFit="1" customWidth="1"/>
    <col min="6147" max="6147" width="9.140625" style="185" bestFit="1" customWidth="1"/>
    <col min="6148" max="6148" width="12.42578125" style="185" bestFit="1" customWidth="1"/>
    <col min="6149" max="6149" width="11.28515625" style="185" bestFit="1" customWidth="1"/>
    <col min="6150" max="6150" width="12.42578125" style="185" bestFit="1" customWidth="1"/>
    <col min="6151" max="6151" width="14" style="185" bestFit="1" customWidth="1"/>
    <col min="6152" max="6152" width="8.28515625" style="185" bestFit="1" customWidth="1"/>
    <col min="6153" max="6400" width="9.140625" style="185"/>
    <col min="6401" max="6401" width="55.28515625" style="185" bestFit="1" customWidth="1"/>
    <col min="6402" max="6402" width="10.5703125" style="185" bestFit="1" customWidth="1"/>
    <col min="6403" max="6403" width="9.140625" style="185" bestFit="1" customWidth="1"/>
    <col min="6404" max="6404" width="12.42578125" style="185" bestFit="1" customWidth="1"/>
    <col min="6405" max="6405" width="11.28515625" style="185" bestFit="1" customWidth="1"/>
    <col min="6406" max="6406" width="12.42578125" style="185" bestFit="1" customWidth="1"/>
    <col min="6407" max="6407" width="14" style="185" bestFit="1" customWidth="1"/>
    <col min="6408" max="6408" width="8.28515625" style="185" bestFit="1" customWidth="1"/>
    <col min="6409" max="6656" width="9.140625" style="185"/>
    <col min="6657" max="6657" width="55.28515625" style="185" bestFit="1" customWidth="1"/>
    <col min="6658" max="6658" width="10.5703125" style="185" bestFit="1" customWidth="1"/>
    <col min="6659" max="6659" width="9.140625" style="185" bestFit="1" customWidth="1"/>
    <col min="6660" max="6660" width="12.42578125" style="185" bestFit="1" customWidth="1"/>
    <col min="6661" max="6661" width="11.28515625" style="185" bestFit="1" customWidth="1"/>
    <col min="6662" max="6662" width="12.42578125" style="185" bestFit="1" customWidth="1"/>
    <col min="6663" max="6663" width="14" style="185" bestFit="1" customWidth="1"/>
    <col min="6664" max="6664" width="8.28515625" style="185" bestFit="1" customWidth="1"/>
    <col min="6665" max="6912" width="9.140625" style="185"/>
    <col min="6913" max="6913" width="55.28515625" style="185" bestFit="1" customWidth="1"/>
    <col min="6914" max="6914" width="10.5703125" style="185" bestFit="1" customWidth="1"/>
    <col min="6915" max="6915" width="9.140625" style="185" bestFit="1" customWidth="1"/>
    <col min="6916" max="6916" width="12.42578125" style="185" bestFit="1" customWidth="1"/>
    <col min="6917" max="6917" width="11.28515625" style="185" bestFit="1" customWidth="1"/>
    <col min="6918" max="6918" width="12.42578125" style="185" bestFit="1" customWidth="1"/>
    <col min="6919" max="6919" width="14" style="185" bestFit="1" customWidth="1"/>
    <col min="6920" max="6920" width="8.28515625" style="185" bestFit="1" customWidth="1"/>
    <col min="6921" max="7168" width="9.140625" style="185"/>
    <col min="7169" max="7169" width="55.28515625" style="185" bestFit="1" customWidth="1"/>
    <col min="7170" max="7170" width="10.5703125" style="185" bestFit="1" customWidth="1"/>
    <col min="7171" max="7171" width="9.140625" style="185" bestFit="1" customWidth="1"/>
    <col min="7172" max="7172" width="12.42578125" style="185" bestFit="1" customWidth="1"/>
    <col min="7173" max="7173" width="11.28515625" style="185" bestFit="1" customWidth="1"/>
    <col min="7174" max="7174" width="12.42578125" style="185" bestFit="1" customWidth="1"/>
    <col min="7175" max="7175" width="14" style="185" bestFit="1" customWidth="1"/>
    <col min="7176" max="7176" width="8.28515625" style="185" bestFit="1" customWidth="1"/>
    <col min="7177" max="7424" width="9.140625" style="185"/>
    <col min="7425" max="7425" width="55.28515625" style="185" bestFit="1" customWidth="1"/>
    <col min="7426" max="7426" width="10.5703125" style="185" bestFit="1" customWidth="1"/>
    <col min="7427" max="7427" width="9.140625" style="185" bestFit="1" customWidth="1"/>
    <col min="7428" max="7428" width="12.42578125" style="185" bestFit="1" customWidth="1"/>
    <col min="7429" max="7429" width="11.28515625" style="185" bestFit="1" customWidth="1"/>
    <col min="7430" max="7430" width="12.42578125" style="185" bestFit="1" customWidth="1"/>
    <col min="7431" max="7431" width="14" style="185" bestFit="1" customWidth="1"/>
    <col min="7432" max="7432" width="8.28515625" style="185" bestFit="1" customWidth="1"/>
    <col min="7433" max="7680" width="9.140625" style="185"/>
    <col min="7681" max="7681" width="55.28515625" style="185" bestFit="1" customWidth="1"/>
    <col min="7682" max="7682" width="10.5703125" style="185" bestFit="1" customWidth="1"/>
    <col min="7683" max="7683" width="9.140625" style="185" bestFit="1" customWidth="1"/>
    <col min="7684" max="7684" width="12.42578125" style="185" bestFit="1" customWidth="1"/>
    <col min="7685" max="7685" width="11.28515625" style="185" bestFit="1" customWidth="1"/>
    <col min="7686" max="7686" width="12.42578125" style="185" bestFit="1" customWidth="1"/>
    <col min="7687" max="7687" width="14" style="185" bestFit="1" customWidth="1"/>
    <col min="7688" max="7688" width="8.28515625" style="185" bestFit="1" customWidth="1"/>
    <col min="7689" max="7936" width="9.140625" style="185"/>
    <col min="7937" max="7937" width="55.28515625" style="185" bestFit="1" customWidth="1"/>
    <col min="7938" max="7938" width="10.5703125" style="185" bestFit="1" customWidth="1"/>
    <col min="7939" max="7939" width="9.140625" style="185" bestFit="1" customWidth="1"/>
    <col min="7940" max="7940" width="12.42578125" style="185" bestFit="1" customWidth="1"/>
    <col min="7941" max="7941" width="11.28515625" style="185" bestFit="1" customWidth="1"/>
    <col min="7942" max="7942" width="12.42578125" style="185" bestFit="1" customWidth="1"/>
    <col min="7943" max="7943" width="14" style="185" bestFit="1" customWidth="1"/>
    <col min="7944" max="7944" width="8.28515625" style="185" bestFit="1" customWidth="1"/>
    <col min="7945" max="8192" width="9.140625" style="185"/>
    <col min="8193" max="8193" width="55.28515625" style="185" bestFit="1" customWidth="1"/>
    <col min="8194" max="8194" width="10.5703125" style="185" bestFit="1" customWidth="1"/>
    <col min="8195" max="8195" width="9.140625" style="185" bestFit="1" customWidth="1"/>
    <col min="8196" max="8196" width="12.42578125" style="185" bestFit="1" customWidth="1"/>
    <col min="8197" max="8197" width="11.28515625" style="185" bestFit="1" customWidth="1"/>
    <col min="8198" max="8198" width="12.42578125" style="185" bestFit="1" customWidth="1"/>
    <col min="8199" max="8199" width="14" style="185" bestFit="1" customWidth="1"/>
    <col min="8200" max="8200" width="8.28515625" style="185" bestFit="1" customWidth="1"/>
    <col min="8201" max="8448" width="9.140625" style="185"/>
    <col min="8449" max="8449" width="55.28515625" style="185" bestFit="1" customWidth="1"/>
    <col min="8450" max="8450" width="10.5703125" style="185" bestFit="1" customWidth="1"/>
    <col min="8451" max="8451" width="9.140625" style="185" bestFit="1" customWidth="1"/>
    <col min="8452" max="8452" width="12.42578125" style="185" bestFit="1" customWidth="1"/>
    <col min="8453" max="8453" width="11.28515625" style="185" bestFit="1" customWidth="1"/>
    <col min="8454" max="8454" width="12.42578125" style="185" bestFit="1" customWidth="1"/>
    <col min="8455" max="8455" width="14" style="185" bestFit="1" customWidth="1"/>
    <col min="8456" max="8456" width="8.28515625" style="185" bestFit="1" customWidth="1"/>
    <col min="8457" max="8704" width="9.140625" style="185"/>
    <col min="8705" max="8705" width="55.28515625" style="185" bestFit="1" customWidth="1"/>
    <col min="8706" max="8706" width="10.5703125" style="185" bestFit="1" customWidth="1"/>
    <col min="8707" max="8707" width="9.140625" style="185" bestFit="1" customWidth="1"/>
    <col min="8708" max="8708" width="12.42578125" style="185" bestFit="1" customWidth="1"/>
    <col min="8709" max="8709" width="11.28515625" style="185" bestFit="1" customWidth="1"/>
    <col min="8710" max="8710" width="12.42578125" style="185" bestFit="1" customWidth="1"/>
    <col min="8711" max="8711" width="14" style="185" bestFit="1" customWidth="1"/>
    <col min="8712" max="8712" width="8.28515625" style="185" bestFit="1" customWidth="1"/>
    <col min="8713" max="8960" width="9.140625" style="185"/>
    <col min="8961" max="8961" width="55.28515625" style="185" bestFit="1" customWidth="1"/>
    <col min="8962" max="8962" width="10.5703125" style="185" bestFit="1" customWidth="1"/>
    <col min="8963" max="8963" width="9.140625" style="185" bestFit="1" customWidth="1"/>
    <col min="8964" max="8964" width="12.42578125" style="185" bestFit="1" customWidth="1"/>
    <col min="8965" max="8965" width="11.28515625" style="185" bestFit="1" customWidth="1"/>
    <col min="8966" max="8966" width="12.42578125" style="185" bestFit="1" customWidth="1"/>
    <col min="8967" max="8967" width="14" style="185" bestFit="1" customWidth="1"/>
    <col min="8968" max="8968" width="8.28515625" style="185" bestFit="1" customWidth="1"/>
    <col min="8969" max="9216" width="9.140625" style="185"/>
    <col min="9217" max="9217" width="55.28515625" style="185" bestFit="1" customWidth="1"/>
    <col min="9218" max="9218" width="10.5703125" style="185" bestFit="1" customWidth="1"/>
    <col min="9219" max="9219" width="9.140625" style="185" bestFit="1" customWidth="1"/>
    <col min="9220" max="9220" width="12.42578125" style="185" bestFit="1" customWidth="1"/>
    <col min="9221" max="9221" width="11.28515625" style="185" bestFit="1" customWidth="1"/>
    <col min="9222" max="9222" width="12.42578125" style="185" bestFit="1" customWidth="1"/>
    <col min="9223" max="9223" width="14" style="185" bestFit="1" customWidth="1"/>
    <col min="9224" max="9224" width="8.28515625" style="185" bestFit="1" customWidth="1"/>
    <col min="9225" max="9472" width="9.140625" style="185"/>
    <col min="9473" max="9473" width="55.28515625" style="185" bestFit="1" customWidth="1"/>
    <col min="9474" max="9474" width="10.5703125" style="185" bestFit="1" customWidth="1"/>
    <col min="9475" max="9475" width="9.140625" style="185" bestFit="1" customWidth="1"/>
    <col min="9476" max="9476" width="12.42578125" style="185" bestFit="1" customWidth="1"/>
    <col min="9477" max="9477" width="11.28515625" style="185" bestFit="1" customWidth="1"/>
    <col min="9478" max="9478" width="12.42578125" style="185" bestFit="1" customWidth="1"/>
    <col min="9479" max="9479" width="14" style="185" bestFit="1" customWidth="1"/>
    <col min="9480" max="9480" width="8.28515625" style="185" bestFit="1" customWidth="1"/>
    <col min="9481" max="9728" width="9.140625" style="185"/>
    <col min="9729" max="9729" width="55.28515625" style="185" bestFit="1" customWidth="1"/>
    <col min="9730" max="9730" width="10.5703125" style="185" bestFit="1" customWidth="1"/>
    <col min="9731" max="9731" width="9.140625" style="185" bestFit="1" customWidth="1"/>
    <col min="9732" max="9732" width="12.42578125" style="185" bestFit="1" customWidth="1"/>
    <col min="9733" max="9733" width="11.28515625" style="185" bestFit="1" customWidth="1"/>
    <col min="9734" max="9734" width="12.42578125" style="185" bestFit="1" customWidth="1"/>
    <col min="9735" max="9735" width="14" style="185" bestFit="1" customWidth="1"/>
    <col min="9736" max="9736" width="8.28515625" style="185" bestFit="1" customWidth="1"/>
    <col min="9737" max="9984" width="9.140625" style="185"/>
    <col min="9985" max="9985" width="55.28515625" style="185" bestFit="1" customWidth="1"/>
    <col min="9986" max="9986" width="10.5703125" style="185" bestFit="1" customWidth="1"/>
    <col min="9987" max="9987" width="9.140625" style="185" bestFit="1" customWidth="1"/>
    <col min="9988" max="9988" width="12.42578125" style="185" bestFit="1" customWidth="1"/>
    <col min="9989" max="9989" width="11.28515625" style="185" bestFit="1" customWidth="1"/>
    <col min="9990" max="9990" width="12.42578125" style="185" bestFit="1" customWidth="1"/>
    <col min="9991" max="9991" width="14" style="185" bestFit="1" customWidth="1"/>
    <col min="9992" max="9992" width="8.28515625" style="185" bestFit="1" customWidth="1"/>
    <col min="9993" max="10240" width="9.140625" style="185"/>
    <col min="10241" max="10241" width="55.28515625" style="185" bestFit="1" customWidth="1"/>
    <col min="10242" max="10242" width="10.5703125" style="185" bestFit="1" customWidth="1"/>
    <col min="10243" max="10243" width="9.140625" style="185" bestFit="1" customWidth="1"/>
    <col min="10244" max="10244" width="12.42578125" style="185" bestFit="1" customWidth="1"/>
    <col min="10245" max="10245" width="11.28515625" style="185" bestFit="1" customWidth="1"/>
    <col min="10246" max="10246" width="12.42578125" style="185" bestFit="1" customWidth="1"/>
    <col min="10247" max="10247" width="14" style="185" bestFit="1" customWidth="1"/>
    <col min="10248" max="10248" width="8.28515625" style="185" bestFit="1" customWidth="1"/>
    <col min="10249" max="10496" width="9.140625" style="185"/>
    <col min="10497" max="10497" width="55.28515625" style="185" bestFit="1" customWidth="1"/>
    <col min="10498" max="10498" width="10.5703125" style="185" bestFit="1" customWidth="1"/>
    <col min="10499" max="10499" width="9.140625" style="185" bestFit="1" customWidth="1"/>
    <col min="10500" max="10500" width="12.42578125" style="185" bestFit="1" customWidth="1"/>
    <col min="10501" max="10501" width="11.28515625" style="185" bestFit="1" customWidth="1"/>
    <col min="10502" max="10502" width="12.42578125" style="185" bestFit="1" customWidth="1"/>
    <col min="10503" max="10503" width="14" style="185" bestFit="1" customWidth="1"/>
    <col min="10504" max="10504" width="8.28515625" style="185" bestFit="1" customWidth="1"/>
    <col min="10505" max="10752" width="9.140625" style="185"/>
    <col min="10753" max="10753" width="55.28515625" style="185" bestFit="1" customWidth="1"/>
    <col min="10754" max="10754" width="10.5703125" style="185" bestFit="1" customWidth="1"/>
    <col min="10755" max="10755" width="9.140625" style="185" bestFit="1" customWidth="1"/>
    <col min="10756" max="10756" width="12.42578125" style="185" bestFit="1" customWidth="1"/>
    <col min="10757" max="10757" width="11.28515625" style="185" bestFit="1" customWidth="1"/>
    <col min="10758" max="10758" width="12.42578125" style="185" bestFit="1" customWidth="1"/>
    <col min="10759" max="10759" width="14" style="185" bestFit="1" customWidth="1"/>
    <col min="10760" max="10760" width="8.28515625" style="185" bestFit="1" customWidth="1"/>
    <col min="10761" max="11008" width="9.140625" style="185"/>
    <col min="11009" max="11009" width="55.28515625" style="185" bestFit="1" customWidth="1"/>
    <col min="11010" max="11010" width="10.5703125" style="185" bestFit="1" customWidth="1"/>
    <col min="11011" max="11011" width="9.140625" style="185" bestFit="1" customWidth="1"/>
    <col min="11012" max="11012" width="12.42578125" style="185" bestFit="1" customWidth="1"/>
    <col min="11013" max="11013" width="11.28515625" style="185" bestFit="1" customWidth="1"/>
    <col min="11014" max="11014" width="12.42578125" style="185" bestFit="1" customWidth="1"/>
    <col min="11015" max="11015" width="14" style="185" bestFit="1" customWidth="1"/>
    <col min="11016" max="11016" width="8.28515625" style="185" bestFit="1" customWidth="1"/>
    <col min="11017" max="11264" width="9.140625" style="185"/>
    <col min="11265" max="11265" width="55.28515625" style="185" bestFit="1" customWidth="1"/>
    <col min="11266" max="11266" width="10.5703125" style="185" bestFit="1" customWidth="1"/>
    <col min="11267" max="11267" width="9.140625" style="185" bestFit="1" customWidth="1"/>
    <col min="11268" max="11268" width="12.42578125" style="185" bestFit="1" customWidth="1"/>
    <col min="11269" max="11269" width="11.28515625" style="185" bestFit="1" customWidth="1"/>
    <col min="11270" max="11270" width="12.42578125" style="185" bestFit="1" customWidth="1"/>
    <col min="11271" max="11271" width="14" style="185" bestFit="1" customWidth="1"/>
    <col min="11272" max="11272" width="8.28515625" style="185" bestFit="1" customWidth="1"/>
    <col min="11273" max="11520" width="9.140625" style="185"/>
    <col min="11521" max="11521" width="55.28515625" style="185" bestFit="1" customWidth="1"/>
    <col min="11522" max="11522" width="10.5703125" style="185" bestFit="1" customWidth="1"/>
    <col min="11523" max="11523" width="9.140625" style="185" bestFit="1" customWidth="1"/>
    <col min="11524" max="11524" width="12.42578125" style="185" bestFit="1" customWidth="1"/>
    <col min="11525" max="11525" width="11.28515625" style="185" bestFit="1" customWidth="1"/>
    <col min="11526" max="11526" width="12.42578125" style="185" bestFit="1" customWidth="1"/>
    <col min="11527" max="11527" width="14" style="185" bestFit="1" customWidth="1"/>
    <col min="11528" max="11528" width="8.28515625" style="185" bestFit="1" customWidth="1"/>
    <col min="11529" max="11776" width="9.140625" style="185"/>
    <col min="11777" max="11777" width="55.28515625" style="185" bestFit="1" customWidth="1"/>
    <col min="11778" max="11778" width="10.5703125" style="185" bestFit="1" customWidth="1"/>
    <col min="11779" max="11779" width="9.140625" style="185" bestFit="1" customWidth="1"/>
    <col min="11780" max="11780" width="12.42578125" style="185" bestFit="1" customWidth="1"/>
    <col min="11781" max="11781" width="11.28515625" style="185" bestFit="1" customWidth="1"/>
    <col min="11782" max="11782" width="12.42578125" style="185" bestFit="1" customWidth="1"/>
    <col min="11783" max="11783" width="14" style="185" bestFit="1" customWidth="1"/>
    <col min="11784" max="11784" width="8.28515625" style="185" bestFit="1" customWidth="1"/>
    <col min="11785" max="12032" width="9.140625" style="185"/>
    <col min="12033" max="12033" width="55.28515625" style="185" bestFit="1" customWidth="1"/>
    <col min="12034" max="12034" width="10.5703125" style="185" bestFit="1" customWidth="1"/>
    <col min="12035" max="12035" width="9.140625" style="185" bestFit="1" customWidth="1"/>
    <col min="12036" max="12036" width="12.42578125" style="185" bestFit="1" customWidth="1"/>
    <col min="12037" max="12037" width="11.28515625" style="185" bestFit="1" customWidth="1"/>
    <col min="12038" max="12038" width="12.42578125" style="185" bestFit="1" customWidth="1"/>
    <col min="12039" max="12039" width="14" style="185" bestFit="1" customWidth="1"/>
    <col min="12040" max="12040" width="8.28515625" style="185" bestFit="1" customWidth="1"/>
    <col min="12041" max="12288" width="9.140625" style="185"/>
    <col min="12289" max="12289" width="55.28515625" style="185" bestFit="1" customWidth="1"/>
    <col min="12290" max="12290" width="10.5703125" style="185" bestFit="1" customWidth="1"/>
    <col min="12291" max="12291" width="9.140625" style="185" bestFit="1" customWidth="1"/>
    <col min="12292" max="12292" width="12.42578125" style="185" bestFit="1" customWidth="1"/>
    <col min="12293" max="12293" width="11.28515625" style="185" bestFit="1" customWidth="1"/>
    <col min="12294" max="12294" width="12.42578125" style="185" bestFit="1" customWidth="1"/>
    <col min="12295" max="12295" width="14" style="185" bestFit="1" customWidth="1"/>
    <col min="12296" max="12296" width="8.28515625" style="185" bestFit="1" customWidth="1"/>
    <col min="12297" max="12544" width="9.140625" style="185"/>
    <col min="12545" max="12545" width="55.28515625" style="185" bestFit="1" customWidth="1"/>
    <col min="12546" max="12546" width="10.5703125" style="185" bestFit="1" customWidth="1"/>
    <col min="12547" max="12547" width="9.140625" style="185" bestFit="1" customWidth="1"/>
    <col min="12548" max="12548" width="12.42578125" style="185" bestFit="1" customWidth="1"/>
    <col min="12549" max="12549" width="11.28515625" style="185" bestFit="1" customWidth="1"/>
    <col min="12550" max="12550" width="12.42578125" style="185" bestFit="1" customWidth="1"/>
    <col min="12551" max="12551" width="14" style="185" bestFit="1" customWidth="1"/>
    <col min="12552" max="12552" width="8.28515625" style="185" bestFit="1" customWidth="1"/>
    <col min="12553" max="12800" width="9.140625" style="185"/>
    <col min="12801" max="12801" width="55.28515625" style="185" bestFit="1" customWidth="1"/>
    <col min="12802" max="12802" width="10.5703125" style="185" bestFit="1" customWidth="1"/>
    <col min="12803" max="12803" width="9.140625" style="185" bestFit="1" customWidth="1"/>
    <col min="12804" max="12804" width="12.42578125" style="185" bestFit="1" customWidth="1"/>
    <col min="12805" max="12805" width="11.28515625" style="185" bestFit="1" customWidth="1"/>
    <col min="12806" max="12806" width="12.42578125" style="185" bestFit="1" customWidth="1"/>
    <col min="12807" max="12807" width="14" style="185" bestFit="1" customWidth="1"/>
    <col min="12808" max="12808" width="8.28515625" style="185" bestFit="1" customWidth="1"/>
    <col min="12809" max="13056" width="9.140625" style="185"/>
    <col min="13057" max="13057" width="55.28515625" style="185" bestFit="1" customWidth="1"/>
    <col min="13058" max="13058" width="10.5703125" style="185" bestFit="1" customWidth="1"/>
    <col min="13059" max="13059" width="9.140625" style="185" bestFit="1" customWidth="1"/>
    <col min="13060" max="13060" width="12.42578125" style="185" bestFit="1" customWidth="1"/>
    <col min="13061" max="13061" width="11.28515625" style="185" bestFit="1" customWidth="1"/>
    <col min="13062" max="13062" width="12.42578125" style="185" bestFit="1" customWidth="1"/>
    <col min="13063" max="13063" width="14" style="185" bestFit="1" customWidth="1"/>
    <col min="13064" max="13064" width="8.28515625" style="185" bestFit="1" customWidth="1"/>
    <col min="13065" max="13312" width="9.140625" style="185"/>
    <col min="13313" max="13313" width="55.28515625" style="185" bestFit="1" customWidth="1"/>
    <col min="13314" max="13314" width="10.5703125" style="185" bestFit="1" customWidth="1"/>
    <col min="13315" max="13315" width="9.140625" style="185" bestFit="1" customWidth="1"/>
    <col min="13316" max="13316" width="12.42578125" style="185" bestFit="1" customWidth="1"/>
    <col min="13317" max="13317" width="11.28515625" style="185" bestFit="1" customWidth="1"/>
    <col min="13318" max="13318" width="12.42578125" style="185" bestFit="1" customWidth="1"/>
    <col min="13319" max="13319" width="14" style="185" bestFit="1" customWidth="1"/>
    <col min="13320" max="13320" width="8.28515625" style="185" bestFit="1" customWidth="1"/>
    <col min="13321" max="13568" width="9.140625" style="185"/>
    <col min="13569" max="13569" width="55.28515625" style="185" bestFit="1" customWidth="1"/>
    <col min="13570" max="13570" width="10.5703125" style="185" bestFit="1" customWidth="1"/>
    <col min="13571" max="13571" width="9.140625" style="185" bestFit="1" customWidth="1"/>
    <col min="13572" max="13572" width="12.42578125" style="185" bestFit="1" customWidth="1"/>
    <col min="13573" max="13573" width="11.28515625" style="185" bestFit="1" customWidth="1"/>
    <col min="13574" max="13574" width="12.42578125" style="185" bestFit="1" customWidth="1"/>
    <col min="13575" max="13575" width="14" style="185" bestFit="1" customWidth="1"/>
    <col min="13576" max="13576" width="8.28515625" style="185" bestFit="1" customWidth="1"/>
    <col min="13577" max="13824" width="9.140625" style="185"/>
    <col min="13825" max="13825" width="55.28515625" style="185" bestFit="1" customWidth="1"/>
    <col min="13826" max="13826" width="10.5703125" style="185" bestFit="1" customWidth="1"/>
    <col min="13827" max="13827" width="9.140625" style="185" bestFit="1" customWidth="1"/>
    <col min="13828" max="13828" width="12.42578125" style="185" bestFit="1" customWidth="1"/>
    <col min="13829" max="13829" width="11.28515625" style="185" bestFit="1" customWidth="1"/>
    <col min="13830" max="13830" width="12.42578125" style="185" bestFit="1" customWidth="1"/>
    <col min="13831" max="13831" width="14" style="185" bestFit="1" customWidth="1"/>
    <col min="13832" max="13832" width="8.28515625" style="185" bestFit="1" customWidth="1"/>
    <col min="13833" max="14080" width="9.140625" style="185"/>
    <col min="14081" max="14081" width="55.28515625" style="185" bestFit="1" customWidth="1"/>
    <col min="14082" max="14082" width="10.5703125" style="185" bestFit="1" customWidth="1"/>
    <col min="14083" max="14083" width="9.140625" style="185" bestFit="1" customWidth="1"/>
    <col min="14084" max="14084" width="12.42578125" style="185" bestFit="1" customWidth="1"/>
    <col min="14085" max="14085" width="11.28515625" style="185" bestFit="1" customWidth="1"/>
    <col min="14086" max="14086" width="12.42578125" style="185" bestFit="1" customWidth="1"/>
    <col min="14087" max="14087" width="14" style="185" bestFit="1" customWidth="1"/>
    <col min="14088" max="14088" width="8.28515625" style="185" bestFit="1" customWidth="1"/>
    <col min="14089" max="14336" width="9.140625" style="185"/>
    <col min="14337" max="14337" width="55.28515625" style="185" bestFit="1" customWidth="1"/>
    <col min="14338" max="14338" width="10.5703125" style="185" bestFit="1" customWidth="1"/>
    <col min="14339" max="14339" width="9.140625" style="185" bestFit="1" customWidth="1"/>
    <col min="14340" max="14340" width="12.42578125" style="185" bestFit="1" customWidth="1"/>
    <col min="14341" max="14341" width="11.28515625" style="185" bestFit="1" customWidth="1"/>
    <col min="14342" max="14342" width="12.42578125" style="185" bestFit="1" customWidth="1"/>
    <col min="14343" max="14343" width="14" style="185" bestFit="1" customWidth="1"/>
    <col min="14344" max="14344" width="8.28515625" style="185" bestFit="1" customWidth="1"/>
    <col min="14345" max="14592" width="9.140625" style="185"/>
    <col min="14593" max="14593" width="55.28515625" style="185" bestFit="1" customWidth="1"/>
    <col min="14594" max="14594" width="10.5703125" style="185" bestFit="1" customWidth="1"/>
    <col min="14595" max="14595" width="9.140625" style="185" bestFit="1" customWidth="1"/>
    <col min="14596" max="14596" width="12.42578125" style="185" bestFit="1" customWidth="1"/>
    <col min="14597" max="14597" width="11.28515625" style="185" bestFit="1" customWidth="1"/>
    <col min="14598" max="14598" width="12.42578125" style="185" bestFit="1" customWidth="1"/>
    <col min="14599" max="14599" width="14" style="185" bestFit="1" customWidth="1"/>
    <col min="14600" max="14600" width="8.28515625" style="185" bestFit="1" customWidth="1"/>
    <col min="14601" max="14848" width="9.140625" style="185"/>
    <col min="14849" max="14849" width="55.28515625" style="185" bestFit="1" customWidth="1"/>
    <col min="14850" max="14850" width="10.5703125" style="185" bestFit="1" customWidth="1"/>
    <col min="14851" max="14851" width="9.140625" style="185" bestFit="1" customWidth="1"/>
    <col min="14852" max="14852" width="12.42578125" style="185" bestFit="1" customWidth="1"/>
    <col min="14853" max="14853" width="11.28515625" style="185" bestFit="1" customWidth="1"/>
    <col min="14854" max="14854" width="12.42578125" style="185" bestFit="1" customWidth="1"/>
    <col min="14855" max="14855" width="14" style="185" bestFit="1" customWidth="1"/>
    <col min="14856" max="14856" width="8.28515625" style="185" bestFit="1" customWidth="1"/>
    <col min="14857" max="15104" width="9.140625" style="185"/>
    <col min="15105" max="15105" width="55.28515625" style="185" bestFit="1" customWidth="1"/>
    <col min="15106" max="15106" width="10.5703125" style="185" bestFit="1" customWidth="1"/>
    <col min="15107" max="15107" width="9.140625" style="185" bestFit="1" customWidth="1"/>
    <col min="15108" max="15108" width="12.42578125" style="185" bestFit="1" customWidth="1"/>
    <col min="15109" max="15109" width="11.28515625" style="185" bestFit="1" customWidth="1"/>
    <col min="15110" max="15110" width="12.42578125" style="185" bestFit="1" customWidth="1"/>
    <col min="15111" max="15111" width="14" style="185" bestFit="1" customWidth="1"/>
    <col min="15112" max="15112" width="8.28515625" style="185" bestFit="1" customWidth="1"/>
    <col min="15113" max="15360" width="9.140625" style="185"/>
    <col min="15361" max="15361" width="55.28515625" style="185" bestFit="1" customWidth="1"/>
    <col min="15362" max="15362" width="10.5703125" style="185" bestFit="1" customWidth="1"/>
    <col min="15363" max="15363" width="9.140625" style="185" bestFit="1" customWidth="1"/>
    <col min="15364" max="15364" width="12.42578125" style="185" bestFit="1" customWidth="1"/>
    <col min="15365" max="15365" width="11.28515625" style="185" bestFit="1" customWidth="1"/>
    <col min="15366" max="15366" width="12.42578125" style="185" bestFit="1" customWidth="1"/>
    <col min="15367" max="15367" width="14" style="185" bestFit="1" customWidth="1"/>
    <col min="15368" max="15368" width="8.28515625" style="185" bestFit="1" customWidth="1"/>
    <col min="15369" max="15616" width="9.140625" style="185"/>
    <col min="15617" max="15617" width="55.28515625" style="185" bestFit="1" customWidth="1"/>
    <col min="15618" max="15618" width="10.5703125" style="185" bestFit="1" customWidth="1"/>
    <col min="15619" max="15619" width="9.140625" style="185" bestFit="1" customWidth="1"/>
    <col min="15620" max="15620" width="12.42578125" style="185" bestFit="1" customWidth="1"/>
    <col min="15621" max="15621" width="11.28515625" style="185" bestFit="1" customWidth="1"/>
    <col min="15622" max="15622" width="12.42578125" style="185" bestFit="1" customWidth="1"/>
    <col min="15623" max="15623" width="14" style="185" bestFit="1" customWidth="1"/>
    <col min="15624" max="15624" width="8.28515625" style="185" bestFit="1" customWidth="1"/>
    <col min="15625" max="15872" width="9.140625" style="185"/>
    <col min="15873" max="15873" width="55.28515625" style="185" bestFit="1" customWidth="1"/>
    <col min="15874" max="15874" width="10.5703125" style="185" bestFit="1" customWidth="1"/>
    <col min="15875" max="15875" width="9.140625" style="185" bestFit="1" customWidth="1"/>
    <col min="15876" max="15876" width="12.42578125" style="185" bestFit="1" customWidth="1"/>
    <col min="15877" max="15877" width="11.28515625" style="185" bestFit="1" customWidth="1"/>
    <col min="15878" max="15878" width="12.42578125" style="185" bestFit="1" customWidth="1"/>
    <col min="15879" max="15879" width="14" style="185" bestFit="1" customWidth="1"/>
    <col min="15880" max="15880" width="8.28515625" style="185" bestFit="1" customWidth="1"/>
    <col min="15881" max="16128" width="9.140625" style="185"/>
    <col min="16129" max="16129" width="55.28515625" style="185" bestFit="1" customWidth="1"/>
    <col min="16130" max="16130" width="10.5703125" style="185" bestFit="1" customWidth="1"/>
    <col min="16131" max="16131" width="9.140625" style="185" bestFit="1" customWidth="1"/>
    <col min="16132" max="16132" width="12.42578125" style="185" bestFit="1" customWidth="1"/>
    <col min="16133" max="16133" width="11.28515625" style="185" bestFit="1" customWidth="1"/>
    <col min="16134" max="16134" width="12.42578125" style="185" bestFit="1" customWidth="1"/>
    <col min="16135" max="16135" width="14" style="185" bestFit="1" customWidth="1"/>
    <col min="16136" max="16136" width="8.28515625" style="185" bestFit="1" customWidth="1"/>
    <col min="16137" max="16384" width="9.140625" style="185"/>
  </cols>
  <sheetData>
    <row r="1" spans="1:8" ht="15" x14ac:dyDescent="0.25">
      <c r="H1" s="343" t="s">
        <v>1919</v>
      </c>
    </row>
    <row r="3" spans="1:8" ht="15" x14ac:dyDescent="0.25">
      <c r="A3" s="537" t="s">
        <v>735</v>
      </c>
      <c r="B3" s="537"/>
      <c r="C3" s="537"/>
      <c r="D3" s="537"/>
      <c r="E3" s="537"/>
      <c r="F3" s="537"/>
      <c r="G3" s="537"/>
      <c r="H3" s="537"/>
    </row>
    <row r="4" spans="1:8" ht="15.75" x14ac:dyDescent="0.2">
      <c r="A4" s="344"/>
      <c r="B4" s="344"/>
      <c r="C4" s="345"/>
      <c r="D4" s="345"/>
      <c r="E4" s="345"/>
      <c r="F4" s="345"/>
      <c r="G4" s="345"/>
      <c r="H4" s="345"/>
    </row>
    <row r="5" spans="1:8" ht="51" x14ac:dyDescent="0.2">
      <c r="A5" s="346" t="s">
        <v>413</v>
      </c>
      <c r="B5" s="517" t="s">
        <v>72</v>
      </c>
      <c r="C5" s="517" t="s">
        <v>540</v>
      </c>
      <c r="D5" s="517" t="s">
        <v>74</v>
      </c>
      <c r="E5" s="517" t="s">
        <v>714</v>
      </c>
      <c r="F5" s="517" t="s">
        <v>75</v>
      </c>
      <c r="G5" s="517" t="s">
        <v>694</v>
      </c>
      <c r="H5" s="345" t="s">
        <v>369</v>
      </c>
    </row>
    <row r="6" spans="1:8" x14ac:dyDescent="0.2">
      <c r="A6" s="347" t="s">
        <v>716</v>
      </c>
      <c r="B6" s="348">
        <v>6220</v>
      </c>
      <c r="C6" s="348">
        <v>7733</v>
      </c>
      <c r="D6" s="518">
        <v>90529</v>
      </c>
      <c r="E6" s="518">
        <v>5627</v>
      </c>
      <c r="F6" s="518">
        <v>18540</v>
      </c>
      <c r="G6" s="518">
        <v>2664567</v>
      </c>
      <c r="H6" s="349">
        <f>SUM(B6:G6)</f>
        <v>2793216</v>
      </c>
    </row>
    <row r="7" spans="1:8" x14ac:dyDescent="0.2">
      <c r="A7" s="347" t="s">
        <v>717</v>
      </c>
      <c r="B7" s="348">
        <v>134862</v>
      </c>
      <c r="C7" s="348">
        <v>46283</v>
      </c>
      <c r="D7" s="518">
        <v>329458</v>
      </c>
      <c r="E7" s="518">
        <v>147790</v>
      </c>
      <c r="F7" s="518">
        <v>330520</v>
      </c>
      <c r="G7" s="518">
        <v>1685829</v>
      </c>
      <c r="H7" s="349">
        <f t="shared" ref="H7:H24" si="0">SUM(B7:G7)</f>
        <v>2674742</v>
      </c>
    </row>
    <row r="8" spans="1:8" x14ac:dyDescent="0.2">
      <c r="A8" s="350" t="s">
        <v>718</v>
      </c>
      <c r="B8" s="519">
        <f t="shared" ref="B8:G8" si="1">B6-B7</f>
        <v>-128642</v>
      </c>
      <c r="C8" s="519">
        <f t="shared" si="1"/>
        <v>-38550</v>
      </c>
      <c r="D8" s="520">
        <f t="shared" si="1"/>
        <v>-238929</v>
      </c>
      <c r="E8" s="520">
        <f t="shared" si="1"/>
        <v>-142163</v>
      </c>
      <c r="F8" s="520">
        <f t="shared" si="1"/>
        <v>-311980</v>
      </c>
      <c r="G8" s="520">
        <f t="shared" si="1"/>
        <v>978738</v>
      </c>
      <c r="H8" s="351">
        <f t="shared" si="0"/>
        <v>118474</v>
      </c>
    </row>
    <row r="9" spans="1:8" x14ac:dyDescent="0.2">
      <c r="A9" s="347" t="s">
        <v>719</v>
      </c>
      <c r="B9" s="348">
        <v>128664</v>
      </c>
      <c r="C9" s="348">
        <v>39935</v>
      </c>
      <c r="D9" s="518">
        <v>241038</v>
      </c>
      <c r="E9" s="518">
        <v>143203</v>
      </c>
      <c r="F9" s="518">
        <v>319056</v>
      </c>
      <c r="G9" s="518">
        <v>1549222</v>
      </c>
      <c r="H9" s="349">
        <f t="shared" si="0"/>
        <v>2421118</v>
      </c>
    </row>
    <row r="10" spans="1:8" x14ac:dyDescent="0.2">
      <c r="A10" s="347" t="s">
        <v>720</v>
      </c>
      <c r="B10" s="348">
        <v>0</v>
      </c>
      <c r="C10" s="348">
        <v>0</v>
      </c>
      <c r="D10" s="518">
        <v>0</v>
      </c>
      <c r="E10" s="518">
        <v>0</v>
      </c>
      <c r="F10" s="518">
        <v>0</v>
      </c>
      <c r="G10" s="518">
        <v>1908454</v>
      </c>
      <c r="H10" s="349">
        <f t="shared" si="0"/>
        <v>1908454</v>
      </c>
    </row>
    <row r="11" spans="1:8" x14ac:dyDescent="0.2">
      <c r="A11" s="350" t="s">
        <v>721</v>
      </c>
      <c r="B11" s="519">
        <v>128664</v>
      </c>
      <c r="C11" s="519">
        <v>39935</v>
      </c>
      <c r="D11" s="520">
        <v>241038</v>
      </c>
      <c r="E11" s="520">
        <v>143203</v>
      </c>
      <c r="F11" s="520">
        <v>319056</v>
      </c>
      <c r="G11" s="520">
        <v>-359232</v>
      </c>
      <c r="H11" s="351">
        <f t="shared" si="0"/>
        <v>512664</v>
      </c>
    </row>
    <row r="12" spans="1:8" x14ac:dyDescent="0.2">
      <c r="A12" s="350" t="s">
        <v>722</v>
      </c>
      <c r="B12" s="519">
        <f t="shared" ref="B12:G12" si="2">B8+B11</f>
        <v>22</v>
      </c>
      <c r="C12" s="519">
        <f t="shared" si="2"/>
        <v>1385</v>
      </c>
      <c r="D12" s="520">
        <f t="shared" si="2"/>
        <v>2109</v>
      </c>
      <c r="E12" s="520">
        <f t="shared" si="2"/>
        <v>1040</v>
      </c>
      <c r="F12" s="520">
        <f t="shared" si="2"/>
        <v>7076</v>
      </c>
      <c r="G12" s="520">
        <f t="shared" si="2"/>
        <v>619506</v>
      </c>
      <c r="H12" s="351">
        <f t="shared" si="0"/>
        <v>631138</v>
      </c>
    </row>
    <row r="13" spans="1:8" x14ac:dyDescent="0.2">
      <c r="A13" s="347" t="s">
        <v>723</v>
      </c>
      <c r="B13" s="348">
        <v>0</v>
      </c>
      <c r="C13" s="348">
        <v>0</v>
      </c>
      <c r="D13" s="518">
        <v>0</v>
      </c>
      <c r="E13" s="518">
        <v>0</v>
      </c>
      <c r="F13" s="518">
        <v>0</v>
      </c>
      <c r="G13" s="518">
        <v>0</v>
      </c>
      <c r="H13" s="349">
        <f t="shared" si="0"/>
        <v>0</v>
      </c>
    </row>
    <row r="14" spans="1:8" x14ac:dyDescent="0.2">
      <c r="A14" s="347" t="s">
        <v>724</v>
      </c>
      <c r="B14" s="348">
        <v>0</v>
      </c>
      <c r="C14" s="348">
        <v>0</v>
      </c>
      <c r="D14" s="518">
        <v>0</v>
      </c>
      <c r="E14" s="518">
        <v>0</v>
      </c>
      <c r="F14" s="518">
        <v>0</v>
      </c>
      <c r="G14" s="518">
        <v>0</v>
      </c>
      <c r="H14" s="349">
        <f t="shared" si="0"/>
        <v>0</v>
      </c>
    </row>
    <row r="15" spans="1:8" x14ac:dyDescent="0.2">
      <c r="A15" s="350" t="s">
        <v>725</v>
      </c>
      <c r="B15" s="519">
        <v>0</v>
      </c>
      <c r="C15" s="519">
        <v>0</v>
      </c>
      <c r="D15" s="520">
        <v>0</v>
      </c>
      <c r="E15" s="520">
        <v>0</v>
      </c>
      <c r="F15" s="520">
        <v>0</v>
      </c>
      <c r="G15" s="520">
        <v>0</v>
      </c>
      <c r="H15" s="351">
        <f t="shared" si="0"/>
        <v>0</v>
      </c>
    </row>
    <row r="16" spans="1:8" x14ac:dyDescent="0.2">
      <c r="A16" s="347" t="s">
        <v>726</v>
      </c>
      <c r="B16" s="348">
        <v>0</v>
      </c>
      <c r="C16" s="348">
        <v>0</v>
      </c>
      <c r="D16" s="518">
        <v>0</v>
      </c>
      <c r="E16" s="518">
        <v>0</v>
      </c>
      <c r="F16" s="518">
        <v>0</v>
      </c>
      <c r="G16" s="518">
        <v>0</v>
      </c>
      <c r="H16" s="349">
        <f t="shared" si="0"/>
        <v>0</v>
      </c>
    </row>
    <row r="17" spans="1:8" x14ac:dyDescent="0.2">
      <c r="A17" s="347" t="s">
        <v>727</v>
      </c>
      <c r="B17" s="348">
        <v>0</v>
      </c>
      <c r="C17" s="348">
        <v>0</v>
      </c>
      <c r="D17" s="518">
        <v>0</v>
      </c>
      <c r="E17" s="518">
        <v>0</v>
      </c>
      <c r="F17" s="518">
        <v>0</v>
      </c>
      <c r="G17" s="518">
        <v>0</v>
      </c>
      <c r="H17" s="349">
        <f t="shared" si="0"/>
        <v>0</v>
      </c>
    </row>
    <row r="18" spans="1:8" ht="25.5" x14ac:dyDescent="0.2">
      <c r="A18" s="350" t="s">
        <v>728</v>
      </c>
      <c r="B18" s="519">
        <v>0</v>
      </c>
      <c r="C18" s="519">
        <v>0</v>
      </c>
      <c r="D18" s="520">
        <v>0</v>
      </c>
      <c r="E18" s="520">
        <v>0</v>
      </c>
      <c r="F18" s="520">
        <v>0</v>
      </c>
      <c r="G18" s="520">
        <v>0</v>
      </c>
      <c r="H18" s="351">
        <f t="shared" si="0"/>
        <v>0</v>
      </c>
    </row>
    <row r="19" spans="1:8" x14ac:dyDescent="0.2">
      <c r="A19" s="350" t="s">
        <v>729</v>
      </c>
      <c r="B19" s="519">
        <v>0</v>
      </c>
      <c r="C19" s="519">
        <v>0</v>
      </c>
      <c r="D19" s="520">
        <v>0</v>
      </c>
      <c r="E19" s="520">
        <v>0</v>
      </c>
      <c r="F19" s="520">
        <v>0</v>
      </c>
      <c r="G19" s="520">
        <v>0</v>
      </c>
      <c r="H19" s="351">
        <f t="shared" si="0"/>
        <v>0</v>
      </c>
    </row>
    <row r="20" spans="1:8" x14ac:dyDescent="0.2">
      <c r="A20" s="350" t="s">
        <v>730</v>
      </c>
      <c r="B20" s="519">
        <v>22</v>
      </c>
      <c r="C20" s="519">
        <v>1385</v>
      </c>
      <c r="D20" s="520">
        <v>2109</v>
      </c>
      <c r="E20" s="520">
        <v>1040</v>
      </c>
      <c r="F20" s="520">
        <v>7076</v>
      </c>
      <c r="G20" s="520">
        <v>619506</v>
      </c>
      <c r="H20" s="351">
        <f t="shared" si="0"/>
        <v>631138</v>
      </c>
    </row>
    <row r="21" spans="1:8" ht="25.5" x14ac:dyDescent="0.2">
      <c r="A21" s="350" t="s">
        <v>731</v>
      </c>
      <c r="B21" s="519">
        <v>0</v>
      </c>
      <c r="C21" s="519">
        <v>0</v>
      </c>
      <c r="D21" s="520">
        <v>2109</v>
      </c>
      <c r="E21" s="520">
        <v>0</v>
      </c>
      <c r="F21" s="520">
        <v>0</v>
      </c>
      <c r="G21" s="520">
        <v>0</v>
      </c>
      <c r="H21" s="351">
        <f t="shared" si="0"/>
        <v>2109</v>
      </c>
    </row>
    <row r="22" spans="1:8" x14ac:dyDescent="0.2">
      <c r="A22" s="350" t="s">
        <v>732</v>
      </c>
      <c r="B22" s="519">
        <v>22</v>
      </c>
      <c r="C22" s="519">
        <v>1385</v>
      </c>
      <c r="D22" s="520">
        <v>0</v>
      </c>
      <c r="E22" s="520">
        <v>1040</v>
      </c>
      <c r="F22" s="520">
        <v>7076</v>
      </c>
      <c r="G22" s="520">
        <v>619506</v>
      </c>
      <c r="H22" s="351">
        <f t="shared" si="0"/>
        <v>629029</v>
      </c>
    </row>
    <row r="23" spans="1:8" x14ac:dyDescent="0.2">
      <c r="A23" s="350" t="s">
        <v>733</v>
      </c>
      <c r="B23" s="519">
        <v>0</v>
      </c>
      <c r="C23" s="519">
        <v>0</v>
      </c>
      <c r="D23" s="520">
        <v>0</v>
      </c>
      <c r="E23" s="520">
        <v>0</v>
      </c>
      <c r="F23" s="520">
        <v>0</v>
      </c>
      <c r="G23" s="520">
        <v>0</v>
      </c>
      <c r="H23" s="351">
        <f t="shared" si="0"/>
        <v>0</v>
      </c>
    </row>
    <row r="24" spans="1:8" ht="25.5" x14ac:dyDescent="0.2">
      <c r="A24" s="350" t="s">
        <v>734</v>
      </c>
      <c r="B24" s="519">
        <v>0</v>
      </c>
      <c r="C24" s="519">
        <v>0</v>
      </c>
      <c r="D24" s="520">
        <v>0</v>
      </c>
      <c r="E24" s="520">
        <v>0</v>
      </c>
      <c r="F24" s="520">
        <v>0</v>
      </c>
      <c r="G24" s="520">
        <v>0</v>
      </c>
      <c r="H24" s="351">
        <f t="shared" si="0"/>
        <v>0</v>
      </c>
    </row>
    <row r="26" spans="1:8" x14ac:dyDescent="0.2">
      <c r="A26" s="347" t="s">
        <v>736</v>
      </c>
      <c r="B26" s="348">
        <v>0</v>
      </c>
      <c r="C26" s="348">
        <v>1199</v>
      </c>
      <c r="D26" s="348">
        <v>4304</v>
      </c>
      <c r="E26" s="348">
        <v>7121</v>
      </c>
      <c r="F26" s="348">
        <v>38607</v>
      </c>
      <c r="G26" s="348">
        <v>-51231</v>
      </c>
      <c r="H26" s="348">
        <f>SUM(B26:G26)</f>
        <v>0</v>
      </c>
    </row>
    <row r="27" spans="1:8" x14ac:dyDescent="0.2">
      <c r="A27" s="347" t="s">
        <v>737</v>
      </c>
      <c r="B27" s="348">
        <v>0</v>
      </c>
      <c r="C27" s="348">
        <v>0</v>
      </c>
      <c r="D27" s="348">
        <v>-26</v>
      </c>
      <c r="E27" s="348">
        <v>1699</v>
      </c>
      <c r="F27" s="348">
        <v>0</v>
      </c>
      <c r="G27" s="348">
        <v>838</v>
      </c>
      <c r="H27" s="348">
        <f>SUM(B27:G27)</f>
        <v>2511</v>
      </c>
    </row>
  </sheetData>
  <mergeCells count="1">
    <mergeCell ref="A3:H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H57"/>
  <sheetViews>
    <sheetView view="pageBreakPreview" zoomScale="60" zoomScaleNormal="100" workbookViewId="0">
      <selection activeCell="F1" sqref="F1"/>
    </sheetView>
  </sheetViews>
  <sheetFormatPr defaultRowHeight="12.75" x14ac:dyDescent="0.2"/>
  <cols>
    <col min="1" max="4" width="8" style="391" customWidth="1"/>
    <col min="5" max="5" width="24" style="391" customWidth="1"/>
    <col min="6" max="6" width="11.85546875" style="391" customWidth="1"/>
    <col min="7" max="7" width="12.7109375" style="391" bestFit="1" customWidth="1"/>
    <col min="8" max="8" width="11.42578125" style="391" bestFit="1" customWidth="1"/>
    <col min="257" max="260" width="8" customWidth="1"/>
    <col min="261" max="261" width="24" customWidth="1"/>
    <col min="262" max="262" width="11.85546875" customWidth="1"/>
    <col min="263" max="263" width="12.7109375" bestFit="1" customWidth="1"/>
    <col min="264" max="264" width="11.42578125" bestFit="1" customWidth="1"/>
    <col min="513" max="516" width="8" customWidth="1"/>
    <col min="517" max="517" width="24" customWidth="1"/>
    <col min="518" max="518" width="11.85546875" customWidth="1"/>
    <col min="519" max="519" width="12.7109375" bestFit="1" customWidth="1"/>
    <col min="520" max="520" width="11.42578125" bestFit="1" customWidth="1"/>
    <col min="769" max="772" width="8" customWidth="1"/>
    <col min="773" max="773" width="24" customWidth="1"/>
    <col min="774" max="774" width="11.85546875" customWidth="1"/>
    <col min="775" max="775" width="12.7109375" bestFit="1" customWidth="1"/>
    <col min="776" max="776" width="11.42578125" bestFit="1" customWidth="1"/>
    <col min="1025" max="1028" width="8" customWidth="1"/>
    <col min="1029" max="1029" width="24" customWidth="1"/>
    <col min="1030" max="1030" width="11.85546875" customWidth="1"/>
    <col min="1031" max="1031" width="12.7109375" bestFit="1" customWidth="1"/>
    <col min="1032" max="1032" width="11.42578125" bestFit="1" customWidth="1"/>
    <col min="1281" max="1284" width="8" customWidth="1"/>
    <col min="1285" max="1285" width="24" customWidth="1"/>
    <col min="1286" max="1286" width="11.85546875" customWidth="1"/>
    <col min="1287" max="1287" width="12.7109375" bestFit="1" customWidth="1"/>
    <col min="1288" max="1288" width="11.42578125" bestFit="1" customWidth="1"/>
    <col min="1537" max="1540" width="8" customWidth="1"/>
    <col min="1541" max="1541" width="24" customWidth="1"/>
    <col min="1542" max="1542" width="11.85546875" customWidth="1"/>
    <col min="1543" max="1543" width="12.7109375" bestFit="1" customWidth="1"/>
    <col min="1544" max="1544" width="11.42578125" bestFit="1" customWidth="1"/>
    <col min="1793" max="1796" width="8" customWidth="1"/>
    <col min="1797" max="1797" width="24" customWidth="1"/>
    <col min="1798" max="1798" width="11.85546875" customWidth="1"/>
    <col min="1799" max="1799" width="12.7109375" bestFit="1" customWidth="1"/>
    <col min="1800" max="1800" width="11.42578125" bestFit="1" customWidth="1"/>
    <col min="2049" max="2052" width="8" customWidth="1"/>
    <col min="2053" max="2053" width="24" customWidth="1"/>
    <col min="2054" max="2054" width="11.85546875" customWidth="1"/>
    <col min="2055" max="2055" width="12.7109375" bestFit="1" customWidth="1"/>
    <col min="2056" max="2056" width="11.42578125" bestFit="1" customWidth="1"/>
    <col min="2305" max="2308" width="8" customWidth="1"/>
    <col min="2309" max="2309" width="24" customWidth="1"/>
    <col min="2310" max="2310" width="11.85546875" customWidth="1"/>
    <col min="2311" max="2311" width="12.7109375" bestFit="1" customWidth="1"/>
    <col min="2312" max="2312" width="11.42578125" bestFit="1" customWidth="1"/>
    <col min="2561" max="2564" width="8" customWidth="1"/>
    <col min="2565" max="2565" width="24" customWidth="1"/>
    <col min="2566" max="2566" width="11.85546875" customWidth="1"/>
    <col min="2567" max="2567" width="12.7109375" bestFit="1" customWidth="1"/>
    <col min="2568" max="2568" width="11.42578125" bestFit="1" customWidth="1"/>
    <col min="2817" max="2820" width="8" customWidth="1"/>
    <col min="2821" max="2821" width="24" customWidth="1"/>
    <col min="2822" max="2822" width="11.85546875" customWidth="1"/>
    <col min="2823" max="2823" width="12.7109375" bestFit="1" customWidth="1"/>
    <col min="2824" max="2824" width="11.42578125" bestFit="1" customWidth="1"/>
    <col min="3073" max="3076" width="8" customWidth="1"/>
    <col min="3077" max="3077" width="24" customWidth="1"/>
    <col min="3078" max="3078" width="11.85546875" customWidth="1"/>
    <col min="3079" max="3079" width="12.7109375" bestFit="1" customWidth="1"/>
    <col min="3080" max="3080" width="11.42578125" bestFit="1" customWidth="1"/>
    <col min="3329" max="3332" width="8" customWidth="1"/>
    <col min="3333" max="3333" width="24" customWidth="1"/>
    <col min="3334" max="3334" width="11.85546875" customWidth="1"/>
    <col min="3335" max="3335" width="12.7109375" bestFit="1" customWidth="1"/>
    <col min="3336" max="3336" width="11.42578125" bestFit="1" customWidth="1"/>
    <col min="3585" max="3588" width="8" customWidth="1"/>
    <col min="3589" max="3589" width="24" customWidth="1"/>
    <col min="3590" max="3590" width="11.85546875" customWidth="1"/>
    <col min="3591" max="3591" width="12.7109375" bestFit="1" customWidth="1"/>
    <col min="3592" max="3592" width="11.42578125" bestFit="1" customWidth="1"/>
    <col min="3841" max="3844" width="8" customWidth="1"/>
    <col min="3845" max="3845" width="24" customWidth="1"/>
    <col min="3846" max="3846" width="11.85546875" customWidth="1"/>
    <col min="3847" max="3847" width="12.7109375" bestFit="1" customWidth="1"/>
    <col min="3848" max="3848" width="11.42578125" bestFit="1" customWidth="1"/>
    <col min="4097" max="4100" width="8" customWidth="1"/>
    <col min="4101" max="4101" width="24" customWidth="1"/>
    <col min="4102" max="4102" width="11.85546875" customWidth="1"/>
    <col min="4103" max="4103" width="12.7109375" bestFit="1" customWidth="1"/>
    <col min="4104" max="4104" width="11.42578125" bestFit="1" customWidth="1"/>
    <col min="4353" max="4356" width="8" customWidth="1"/>
    <col min="4357" max="4357" width="24" customWidth="1"/>
    <col min="4358" max="4358" width="11.85546875" customWidth="1"/>
    <col min="4359" max="4359" width="12.7109375" bestFit="1" customWidth="1"/>
    <col min="4360" max="4360" width="11.42578125" bestFit="1" customWidth="1"/>
    <col min="4609" max="4612" width="8" customWidth="1"/>
    <col min="4613" max="4613" width="24" customWidth="1"/>
    <col min="4614" max="4614" width="11.85546875" customWidth="1"/>
    <col min="4615" max="4615" width="12.7109375" bestFit="1" customWidth="1"/>
    <col min="4616" max="4616" width="11.42578125" bestFit="1" customWidth="1"/>
    <col min="4865" max="4868" width="8" customWidth="1"/>
    <col min="4869" max="4869" width="24" customWidth="1"/>
    <col min="4870" max="4870" width="11.85546875" customWidth="1"/>
    <col min="4871" max="4871" width="12.7109375" bestFit="1" customWidth="1"/>
    <col min="4872" max="4872" width="11.42578125" bestFit="1" customWidth="1"/>
    <col min="5121" max="5124" width="8" customWidth="1"/>
    <col min="5125" max="5125" width="24" customWidth="1"/>
    <col min="5126" max="5126" width="11.85546875" customWidth="1"/>
    <col min="5127" max="5127" width="12.7109375" bestFit="1" customWidth="1"/>
    <col min="5128" max="5128" width="11.42578125" bestFit="1" customWidth="1"/>
    <col min="5377" max="5380" width="8" customWidth="1"/>
    <col min="5381" max="5381" width="24" customWidth="1"/>
    <col min="5382" max="5382" width="11.85546875" customWidth="1"/>
    <col min="5383" max="5383" width="12.7109375" bestFit="1" customWidth="1"/>
    <col min="5384" max="5384" width="11.42578125" bestFit="1" customWidth="1"/>
    <col min="5633" max="5636" width="8" customWidth="1"/>
    <col min="5637" max="5637" width="24" customWidth="1"/>
    <col min="5638" max="5638" width="11.85546875" customWidth="1"/>
    <col min="5639" max="5639" width="12.7109375" bestFit="1" customWidth="1"/>
    <col min="5640" max="5640" width="11.42578125" bestFit="1" customWidth="1"/>
    <col min="5889" max="5892" width="8" customWidth="1"/>
    <col min="5893" max="5893" width="24" customWidth="1"/>
    <col min="5894" max="5894" width="11.85546875" customWidth="1"/>
    <col min="5895" max="5895" width="12.7109375" bestFit="1" customWidth="1"/>
    <col min="5896" max="5896" width="11.42578125" bestFit="1" customWidth="1"/>
    <col min="6145" max="6148" width="8" customWidth="1"/>
    <col min="6149" max="6149" width="24" customWidth="1"/>
    <col min="6150" max="6150" width="11.85546875" customWidth="1"/>
    <col min="6151" max="6151" width="12.7109375" bestFit="1" customWidth="1"/>
    <col min="6152" max="6152" width="11.42578125" bestFit="1" customWidth="1"/>
    <col min="6401" max="6404" width="8" customWidth="1"/>
    <col min="6405" max="6405" width="24" customWidth="1"/>
    <col min="6406" max="6406" width="11.85546875" customWidth="1"/>
    <col min="6407" max="6407" width="12.7109375" bestFit="1" customWidth="1"/>
    <col min="6408" max="6408" width="11.42578125" bestFit="1" customWidth="1"/>
    <col min="6657" max="6660" width="8" customWidth="1"/>
    <col min="6661" max="6661" width="24" customWidth="1"/>
    <col min="6662" max="6662" width="11.85546875" customWidth="1"/>
    <col min="6663" max="6663" width="12.7109375" bestFit="1" customWidth="1"/>
    <col min="6664" max="6664" width="11.42578125" bestFit="1" customWidth="1"/>
    <col min="6913" max="6916" width="8" customWidth="1"/>
    <col min="6917" max="6917" width="24" customWidth="1"/>
    <col min="6918" max="6918" width="11.85546875" customWidth="1"/>
    <col min="6919" max="6919" width="12.7109375" bestFit="1" customWidth="1"/>
    <col min="6920" max="6920" width="11.42578125" bestFit="1" customWidth="1"/>
    <col min="7169" max="7172" width="8" customWidth="1"/>
    <col min="7173" max="7173" width="24" customWidth="1"/>
    <col min="7174" max="7174" width="11.85546875" customWidth="1"/>
    <col min="7175" max="7175" width="12.7109375" bestFit="1" customWidth="1"/>
    <col min="7176" max="7176" width="11.42578125" bestFit="1" customWidth="1"/>
    <col min="7425" max="7428" width="8" customWidth="1"/>
    <col min="7429" max="7429" width="24" customWidth="1"/>
    <col min="7430" max="7430" width="11.85546875" customWidth="1"/>
    <col min="7431" max="7431" width="12.7109375" bestFit="1" customWidth="1"/>
    <col min="7432" max="7432" width="11.42578125" bestFit="1" customWidth="1"/>
    <col min="7681" max="7684" width="8" customWidth="1"/>
    <col min="7685" max="7685" width="24" customWidth="1"/>
    <col min="7686" max="7686" width="11.85546875" customWidth="1"/>
    <col min="7687" max="7687" width="12.7109375" bestFit="1" customWidth="1"/>
    <col min="7688" max="7688" width="11.42578125" bestFit="1" customWidth="1"/>
    <col min="7937" max="7940" width="8" customWidth="1"/>
    <col min="7941" max="7941" width="24" customWidth="1"/>
    <col min="7942" max="7942" width="11.85546875" customWidth="1"/>
    <col min="7943" max="7943" width="12.7109375" bestFit="1" customWidth="1"/>
    <col min="7944" max="7944" width="11.42578125" bestFit="1" customWidth="1"/>
    <col min="8193" max="8196" width="8" customWidth="1"/>
    <col min="8197" max="8197" width="24" customWidth="1"/>
    <col min="8198" max="8198" width="11.85546875" customWidth="1"/>
    <col min="8199" max="8199" width="12.7109375" bestFit="1" customWidth="1"/>
    <col min="8200" max="8200" width="11.42578125" bestFit="1" customWidth="1"/>
    <col min="8449" max="8452" width="8" customWidth="1"/>
    <col min="8453" max="8453" width="24" customWidth="1"/>
    <col min="8454" max="8454" width="11.85546875" customWidth="1"/>
    <col min="8455" max="8455" width="12.7109375" bestFit="1" customWidth="1"/>
    <col min="8456" max="8456" width="11.42578125" bestFit="1" customWidth="1"/>
    <col min="8705" max="8708" width="8" customWidth="1"/>
    <col min="8709" max="8709" width="24" customWidth="1"/>
    <col min="8710" max="8710" width="11.85546875" customWidth="1"/>
    <col min="8711" max="8711" width="12.7109375" bestFit="1" customWidth="1"/>
    <col min="8712" max="8712" width="11.42578125" bestFit="1" customWidth="1"/>
    <col min="8961" max="8964" width="8" customWidth="1"/>
    <col min="8965" max="8965" width="24" customWidth="1"/>
    <col min="8966" max="8966" width="11.85546875" customWidth="1"/>
    <col min="8967" max="8967" width="12.7109375" bestFit="1" customWidth="1"/>
    <col min="8968" max="8968" width="11.42578125" bestFit="1" customWidth="1"/>
    <col min="9217" max="9220" width="8" customWidth="1"/>
    <col min="9221" max="9221" width="24" customWidth="1"/>
    <col min="9222" max="9222" width="11.85546875" customWidth="1"/>
    <col min="9223" max="9223" width="12.7109375" bestFit="1" customWidth="1"/>
    <col min="9224" max="9224" width="11.42578125" bestFit="1" customWidth="1"/>
    <col min="9473" max="9476" width="8" customWidth="1"/>
    <col min="9477" max="9477" width="24" customWidth="1"/>
    <col min="9478" max="9478" width="11.85546875" customWidth="1"/>
    <col min="9479" max="9479" width="12.7109375" bestFit="1" customWidth="1"/>
    <col min="9480" max="9480" width="11.42578125" bestFit="1" customWidth="1"/>
    <col min="9729" max="9732" width="8" customWidth="1"/>
    <col min="9733" max="9733" width="24" customWidth="1"/>
    <col min="9734" max="9734" width="11.85546875" customWidth="1"/>
    <col min="9735" max="9735" width="12.7109375" bestFit="1" customWidth="1"/>
    <col min="9736" max="9736" width="11.42578125" bestFit="1" customWidth="1"/>
    <col min="9985" max="9988" width="8" customWidth="1"/>
    <col min="9989" max="9989" width="24" customWidth="1"/>
    <col min="9990" max="9990" width="11.85546875" customWidth="1"/>
    <col min="9991" max="9991" width="12.7109375" bestFit="1" customWidth="1"/>
    <col min="9992" max="9992" width="11.42578125" bestFit="1" customWidth="1"/>
    <col min="10241" max="10244" width="8" customWidth="1"/>
    <col min="10245" max="10245" width="24" customWidth="1"/>
    <col min="10246" max="10246" width="11.85546875" customWidth="1"/>
    <col min="10247" max="10247" width="12.7109375" bestFit="1" customWidth="1"/>
    <col min="10248" max="10248" width="11.42578125" bestFit="1" customWidth="1"/>
    <col min="10497" max="10500" width="8" customWidth="1"/>
    <col min="10501" max="10501" width="24" customWidth="1"/>
    <col min="10502" max="10502" width="11.85546875" customWidth="1"/>
    <col min="10503" max="10503" width="12.7109375" bestFit="1" customWidth="1"/>
    <col min="10504" max="10504" width="11.42578125" bestFit="1" customWidth="1"/>
    <col min="10753" max="10756" width="8" customWidth="1"/>
    <col min="10757" max="10757" width="24" customWidth="1"/>
    <col min="10758" max="10758" width="11.85546875" customWidth="1"/>
    <col min="10759" max="10759" width="12.7109375" bestFit="1" customWidth="1"/>
    <col min="10760" max="10760" width="11.42578125" bestFit="1" customWidth="1"/>
    <col min="11009" max="11012" width="8" customWidth="1"/>
    <col min="11013" max="11013" width="24" customWidth="1"/>
    <col min="11014" max="11014" width="11.85546875" customWidth="1"/>
    <col min="11015" max="11015" width="12.7109375" bestFit="1" customWidth="1"/>
    <col min="11016" max="11016" width="11.42578125" bestFit="1" customWidth="1"/>
    <col min="11265" max="11268" width="8" customWidth="1"/>
    <col min="11269" max="11269" width="24" customWidth="1"/>
    <col min="11270" max="11270" width="11.85546875" customWidth="1"/>
    <col min="11271" max="11271" width="12.7109375" bestFit="1" customWidth="1"/>
    <col min="11272" max="11272" width="11.42578125" bestFit="1" customWidth="1"/>
    <col min="11521" max="11524" width="8" customWidth="1"/>
    <col min="11525" max="11525" width="24" customWidth="1"/>
    <col min="11526" max="11526" width="11.85546875" customWidth="1"/>
    <col min="11527" max="11527" width="12.7109375" bestFit="1" customWidth="1"/>
    <col min="11528" max="11528" width="11.42578125" bestFit="1" customWidth="1"/>
    <col min="11777" max="11780" width="8" customWidth="1"/>
    <col min="11781" max="11781" width="24" customWidth="1"/>
    <col min="11782" max="11782" width="11.85546875" customWidth="1"/>
    <col min="11783" max="11783" width="12.7109375" bestFit="1" customWidth="1"/>
    <col min="11784" max="11784" width="11.42578125" bestFit="1" customWidth="1"/>
    <col min="12033" max="12036" width="8" customWidth="1"/>
    <col min="12037" max="12037" width="24" customWidth="1"/>
    <col min="12038" max="12038" width="11.85546875" customWidth="1"/>
    <col min="12039" max="12039" width="12.7109375" bestFit="1" customWidth="1"/>
    <col min="12040" max="12040" width="11.42578125" bestFit="1" customWidth="1"/>
    <col min="12289" max="12292" width="8" customWidth="1"/>
    <col min="12293" max="12293" width="24" customWidth="1"/>
    <col min="12294" max="12294" width="11.85546875" customWidth="1"/>
    <col min="12295" max="12295" width="12.7109375" bestFit="1" customWidth="1"/>
    <col min="12296" max="12296" width="11.42578125" bestFit="1" customWidth="1"/>
    <col min="12545" max="12548" width="8" customWidth="1"/>
    <col min="12549" max="12549" width="24" customWidth="1"/>
    <col min="12550" max="12550" width="11.85546875" customWidth="1"/>
    <col min="12551" max="12551" width="12.7109375" bestFit="1" customWidth="1"/>
    <col min="12552" max="12552" width="11.42578125" bestFit="1" customWidth="1"/>
    <col min="12801" max="12804" width="8" customWidth="1"/>
    <col min="12805" max="12805" width="24" customWidth="1"/>
    <col min="12806" max="12806" width="11.85546875" customWidth="1"/>
    <col min="12807" max="12807" width="12.7109375" bestFit="1" customWidth="1"/>
    <col min="12808" max="12808" width="11.42578125" bestFit="1" customWidth="1"/>
    <col min="13057" max="13060" width="8" customWidth="1"/>
    <col min="13061" max="13061" width="24" customWidth="1"/>
    <col min="13062" max="13062" width="11.85546875" customWidth="1"/>
    <col min="13063" max="13063" width="12.7109375" bestFit="1" customWidth="1"/>
    <col min="13064" max="13064" width="11.42578125" bestFit="1" customWidth="1"/>
    <col min="13313" max="13316" width="8" customWidth="1"/>
    <col min="13317" max="13317" width="24" customWidth="1"/>
    <col min="13318" max="13318" width="11.85546875" customWidth="1"/>
    <col min="13319" max="13319" width="12.7109375" bestFit="1" customWidth="1"/>
    <col min="13320" max="13320" width="11.42578125" bestFit="1" customWidth="1"/>
    <col min="13569" max="13572" width="8" customWidth="1"/>
    <col min="13573" max="13573" width="24" customWidth="1"/>
    <col min="13574" max="13574" width="11.85546875" customWidth="1"/>
    <col min="13575" max="13575" width="12.7109375" bestFit="1" customWidth="1"/>
    <col min="13576" max="13576" width="11.42578125" bestFit="1" customWidth="1"/>
    <col min="13825" max="13828" width="8" customWidth="1"/>
    <col min="13829" max="13829" width="24" customWidth="1"/>
    <col min="13830" max="13830" width="11.85546875" customWidth="1"/>
    <col min="13831" max="13831" width="12.7109375" bestFit="1" customWidth="1"/>
    <col min="13832" max="13832" width="11.42578125" bestFit="1" customWidth="1"/>
    <col min="14081" max="14084" width="8" customWidth="1"/>
    <col min="14085" max="14085" width="24" customWidth="1"/>
    <col min="14086" max="14086" width="11.85546875" customWidth="1"/>
    <col min="14087" max="14087" width="12.7109375" bestFit="1" customWidth="1"/>
    <col min="14088" max="14088" width="11.42578125" bestFit="1" customWidth="1"/>
    <col min="14337" max="14340" width="8" customWidth="1"/>
    <col min="14341" max="14341" width="24" customWidth="1"/>
    <col min="14342" max="14342" width="11.85546875" customWidth="1"/>
    <col min="14343" max="14343" width="12.7109375" bestFit="1" customWidth="1"/>
    <col min="14344" max="14344" width="11.42578125" bestFit="1" customWidth="1"/>
    <col min="14593" max="14596" width="8" customWidth="1"/>
    <col min="14597" max="14597" width="24" customWidth="1"/>
    <col min="14598" max="14598" width="11.85546875" customWidth="1"/>
    <col min="14599" max="14599" width="12.7109375" bestFit="1" customWidth="1"/>
    <col min="14600" max="14600" width="11.42578125" bestFit="1" customWidth="1"/>
    <col min="14849" max="14852" width="8" customWidth="1"/>
    <col min="14853" max="14853" width="24" customWidth="1"/>
    <col min="14854" max="14854" width="11.85546875" customWidth="1"/>
    <col min="14855" max="14855" width="12.7109375" bestFit="1" customWidth="1"/>
    <col min="14856" max="14856" width="11.42578125" bestFit="1" customWidth="1"/>
    <col min="15105" max="15108" width="8" customWidth="1"/>
    <col min="15109" max="15109" width="24" customWidth="1"/>
    <col min="15110" max="15110" width="11.85546875" customWidth="1"/>
    <col min="15111" max="15111" width="12.7109375" bestFit="1" customWidth="1"/>
    <col min="15112" max="15112" width="11.42578125" bestFit="1" customWidth="1"/>
    <col min="15361" max="15364" width="8" customWidth="1"/>
    <col min="15365" max="15365" width="24" customWidth="1"/>
    <col min="15366" max="15366" width="11.85546875" customWidth="1"/>
    <col min="15367" max="15367" width="12.7109375" bestFit="1" customWidth="1"/>
    <col min="15368" max="15368" width="11.42578125" bestFit="1" customWidth="1"/>
    <col min="15617" max="15620" width="8" customWidth="1"/>
    <col min="15621" max="15621" width="24" customWidth="1"/>
    <col min="15622" max="15622" width="11.85546875" customWidth="1"/>
    <col min="15623" max="15623" width="12.7109375" bestFit="1" customWidth="1"/>
    <col min="15624" max="15624" width="11.42578125" bestFit="1" customWidth="1"/>
    <col min="15873" max="15876" width="8" customWidth="1"/>
    <col min="15877" max="15877" width="24" customWidth="1"/>
    <col min="15878" max="15878" width="11.85546875" customWidth="1"/>
    <col min="15879" max="15879" width="12.7109375" bestFit="1" customWidth="1"/>
    <col min="15880" max="15880" width="11.42578125" bestFit="1" customWidth="1"/>
    <col min="16129" max="16132" width="8" customWidth="1"/>
    <col min="16133" max="16133" width="24" customWidth="1"/>
    <col min="16134" max="16134" width="11.85546875" customWidth="1"/>
    <col min="16135" max="16135" width="12.7109375" bestFit="1" customWidth="1"/>
    <col min="16136" max="16136" width="11.42578125" bestFit="1" customWidth="1"/>
  </cols>
  <sheetData>
    <row r="1" spans="1:8" ht="16.5" x14ac:dyDescent="0.25">
      <c r="A1" s="379"/>
      <c r="B1" s="380"/>
      <c r="C1" s="380"/>
      <c r="D1" s="380"/>
      <c r="E1" s="380"/>
      <c r="F1" s="380"/>
      <c r="G1" s="380"/>
      <c r="H1" s="381" t="s">
        <v>1920</v>
      </c>
    </row>
    <row r="2" spans="1:8" ht="16.5" x14ac:dyDescent="0.25">
      <c r="A2" s="379"/>
      <c r="B2" s="379"/>
      <c r="C2" s="379"/>
      <c r="D2" s="379"/>
      <c r="E2" s="379"/>
      <c r="F2" s="379"/>
      <c r="G2" s="382"/>
      <c r="H2" s="382"/>
    </row>
    <row r="3" spans="1:8" ht="16.5" x14ac:dyDescent="0.25">
      <c r="A3" s="538" t="s">
        <v>801</v>
      </c>
      <c r="B3" s="538"/>
      <c r="C3" s="538"/>
      <c r="D3" s="538"/>
      <c r="E3" s="538"/>
      <c r="F3" s="538"/>
      <c r="G3" s="538"/>
      <c r="H3" s="538"/>
    </row>
    <row r="4" spans="1:8" ht="16.5" x14ac:dyDescent="0.25">
      <c r="A4" s="383"/>
      <c r="B4" s="383"/>
      <c r="C4" s="383"/>
      <c r="D4" s="383"/>
      <c r="E4" s="383"/>
      <c r="F4" s="383"/>
      <c r="G4" s="383"/>
      <c r="H4" s="383"/>
    </row>
    <row r="5" spans="1:8" ht="16.5" x14ac:dyDescent="0.25">
      <c r="A5" s="379"/>
      <c r="B5" s="379"/>
      <c r="C5" s="379"/>
      <c r="D5" s="379"/>
      <c r="E5" s="379"/>
      <c r="F5" s="379"/>
      <c r="G5" s="379"/>
      <c r="H5" s="384" t="s">
        <v>47</v>
      </c>
    </row>
    <row r="6" spans="1:8" ht="49.5" x14ac:dyDescent="0.25">
      <c r="A6" s="379"/>
      <c r="B6" s="379"/>
      <c r="C6" s="379"/>
      <c r="D6" s="379"/>
      <c r="E6" s="379"/>
      <c r="F6" s="385" t="s">
        <v>361</v>
      </c>
      <c r="G6" s="385" t="s">
        <v>535</v>
      </c>
      <c r="H6" s="386" t="s">
        <v>791</v>
      </c>
    </row>
    <row r="7" spans="1:8" ht="16.5" x14ac:dyDescent="0.25">
      <c r="A7" s="379"/>
      <c r="B7" s="379"/>
      <c r="C7" s="379"/>
      <c r="D7" s="379"/>
      <c r="E7" s="379"/>
      <c r="F7" s="388"/>
      <c r="G7" s="388"/>
      <c r="H7" s="388"/>
    </row>
    <row r="8" spans="1:8" ht="16.5" x14ac:dyDescent="0.25">
      <c r="A8" s="387" t="s">
        <v>72</v>
      </c>
      <c r="B8" s="379"/>
      <c r="C8" s="379"/>
      <c r="D8" s="379"/>
      <c r="E8" s="379"/>
      <c r="F8" s="388"/>
      <c r="G8" s="388"/>
      <c r="H8" s="388"/>
    </row>
    <row r="9" spans="1:8" ht="16.5" x14ac:dyDescent="0.25">
      <c r="A9" s="379"/>
      <c r="B9" s="379" t="s">
        <v>792</v>
      </c>
      <c r="C9" s="379"/>
      <c r="D9" s="379"/>
      <c r="E9" s="379"/>
      <c r="F9" s="388">
        <v>3150</v>
      </c>
      <c r="G9" s="388">
        <v>3191</v>
      </c>
      <c r="H9" s="388">
        <v>3191</v>
      </c>
    </row>
    <row r="10" spans="1:8" ht="16.5" x14ac:dyDescent="0.25">
      <c r="A10" s="379"/>
      <c r="B10" s="379" t="s">
        <v>794</v>
      </c>
      <c r="C10" s="379"/>
      <c r="D10" s="379"/>
      <c r="E10" s="379"/>
      <c r="F10" s="388">
        <v>850</v>
      </c>
      <c r="G10" s="388">
        <v>862</v>
      </c>
      <c r="H10" s="388">
        <v>862</v>
      </c>
    </row>
    <row r="11" spans="1:8" ht="16.5" x14ac:dyDescent="0.25">
      <c r="A11" s="379"/>
      <c r="B11" s="379"/>
      <c r="C11" s="379"/>
      <c r="D11" s="379"/>
      <c r="E11" s="379"/>
      <c r="F11" s="388"/>
      <c r="G11" s="388"/>
      <c r="H11" s="388"/>
    </row>
    <row r="12" spans="1:8" ht="16.5" x14ac:dyDescent="0.25">
      <c r="A12" s="387" t="s">
        <v>802</v>
      </c>
      <c r="B12" s="379"/>
      <c r="C12" s="379"/>
      <c r="D12" s="379"/>
      <c r="E12" s="379"/>
      <c r="F12" s="388"/>
      <c r="G12" s="388"/>
      <c r="H12" s="388"/>
    </row>
    <row r="13" spans="1:8" ht="16.5" x14ac:dyDescent="0.25">
      <c r="A13" s="379"/>
      <c r="B13" s="379" t="s">
        <v>792</v>
      </c>
      <c r="C13" s="379"/>
      <c r="D13" s="379"/>
      <c r="E13" s="379"/>
      <c r="F13" s="388">
        <v>0</v>
      </c>
      <c r="G13" s="388">
        <v>2450</v>
      </c>
      <c r="H13" s="388">
        <v>2430</v>
      </c>
    </row>
    <row r="14" spans="1:8" ht="16.5" x14ac:dyDescent="0.25">
      <c r="A14" s="379"/>
      <c r="B14" s="379" t="s">
        <v>794</v>
      </c>
      <c r="C14" s="379"/>
      <c r="D14" s="379"/>
      <c r="E14" s="379"/>
      <c r="F14" s="388">
        <v>0</v>
      </c>
      <c r="G14" s="388">
        <v>496</v>
      </c>
      <c r="H14" s="388">
        <v>496</v>
      </c>
    </row>
    <row r="15" spans="1:8" ht="16.5" x14ac:dyDescent="0.25">
      <c r="A15" s="379"/>
      <c r="B15" s="379"/>
      <c r="C15" s="379"/>
      <c r="D15" s="379"/>
      <c r="E15" s="379"/>
      <c r="F15" s="388"/>
      <c r="G15" s="388"/>
      <c r="H15" s="388"/>
    </row>
    <row r="16" spans="1:8" ht="16.5" x14ac:dyDescent="0.25">
      <c r="A16" s="387" t="s">
        <v>74</v>
      </c>
      <c r="B16" s="379"/>
      <c r="C16" s="379"/>
      <c r="D16" s="379"/>
      <c r="E16" s="379"/>
      <c r="F16" s="388"/>
      <c r="G16" s="388"/>
      <c r="H16" s="388"/>
    </row>
    <row r="17" spans="1:8" ht="16.5" x14ac:dyDescent="0.25">
      <c r="A17" s="379"/>
      <c r="B17" s="379" t="s">
        <v>792</v>
      </c>
      <c r="C17" s="379"/>
      <c r="D17" s="379"/>
      <c r="E17" s="379"/>
      <c r="F17" s="388">
        <v>0</v>
      </c>
      <c r="G17" s="388">
        <v>2990</v>
      </c>
      <c r="H17" s="388">
        <v>2990</v>
      </c>
    </row>
    <row r="18" spans="1:8" ht="16.5" x14ac:dyDescent="0.25">
      <c r="A18" s="379"/>
      <c r="B18" s="379" t="s">
        <v>794</v>
      </c>
      <c r="C18" s="379"/>
      <c r="D18" s="379"/>
      <c r="E18" s="379"/>
      <c r="F18" s="388">
        <v>0</v>
      </c>
      <c r="G18" s="388">
        <v>731</v>
      </c>
      <c r="H18" s="388">
        <v>730</v>
      </c>
    </row>
    <row r="19" spans="1:8" ht="16.5" x14ac:dyDescent="0.25">
      <c r="A19" s="379"/>
      <c r="B19" s="379"/>
      <c r="C19" s="379"/>
      <c r="D19" s="379"/>
      <c r="E19" s="379"/>
      <c r="F19" s="388"/>
      <c r="G19" s="388"/>
      <c r="H19" s="388"/>
    </row>
    <row r="20" spans="1:8" ht="16.5" x14ac:dyDescent="0.25">
      <c r="A20" s="387" t="s">
        <v>694</v>
      </c>
      <c r="B20" s="379"/>
      <c r="C20" s="379"/>
      <c r="D20" s="379"/>
      <c r="E20" s="379"/>
      <c r="F20" s="388"/>
      <c r="G20" s="388"/>
      <c r="H20" s="388"/>
    </row>
    <row r="21" spans="1:8" ht="16.5" x14ac:dyDescent="0.25">
      <c r="A21" s="379"/>
      <c r="B21" s="379" t="s">
        <v>792</v>
      </c>
      <c r="C21" s="379"/>
      <c r="D21" s="379"/>
      <c r="E21" s="379"/>
      <c r="F21" s="388">
        <v>115233</v>
      </c>
      <c r="G21" s="388">
        <v>396400</v>
      </c>
      <c r="H21" s="388">
        <v>174126</v>
      </c>
    </row>
    <row r="22" spans="1:8" ht="16.5" x14ac:dyDescent="0.25">
      <c r="A22" s="379"/>
      <c r="B22" s="379" t="s">
        <v>793</v>
      </c>
      <c r="C22" s="379"/>
      <c r="D22" s="379"/>
      <c r="E22" s="379"/>
      <c r="F22" s="388">
        <v>825</v>
      </c>
      <c r="G22" s="388">
        <v>1693</v>
      </c>
      <c r="H22" s="388">
        <v>1693</v>
      </c>
    </row>
    <row r="23" spans="1:8" ht="16.5" x14ac:dyDescent="0.25">
      <c r="A23" s="379"/>
      <c r="B23" s="379" t="s">
        <v>794</v>
      </c>
      <c r="C23" s="379"/>
      <c r="D23" s="379"/>
      <c r="E23" s="379"/>
      <c r="F23" s="388">
        <v>31114</v>
      </c>
      <c r="G23" s="388">
        <v>45506</v>
      </c>
      <c r="H23" s="388">
        <v>25863</v>
      </c>
    </row>
    <row r="24" spans="1:8" ht="16.5" x14ac:dyDescent="0.25">
      <c r="A24" s="379"/>
      <c r="B24" s="379"/>
      <c r="C24" s="379"/>
      <c r="D24" s="379"/>
      <c r="E24" s="379"/>
      <c r="F24" s="388"/>
      <c r="G24" s="388"/>
      <c r="H24" s="388"/>
    </row>
    <row r="25" spans="1:8" ht="16.5" x14ac:dyDescent="0.25">
      <c r="A25" s="379"/>
      <c r="B25" s="379"/>
      <c r="C25" s="379"/>
      <c r="D25" s="379"/>
      <c r="E25" s="379"/>
      <c r="F25" s="388"/>
      <c r="G25" s="388"/>
      <c r="H25" s="388"/>
    </row>
    <row r="26" spans="1:8" ht="16.5" x14ac:dyDescent="0.25">
      <c r="A26" s="389" t="s">
        <v>46</v>
      </c>
      <c r="B26" s="379"/>
      <c r="C26" s="379"/>
      <c r="D26" s="379"/>
      <c r="E26" s="379"/>
      <c r="F26" s="390">
        <f>SUM(F7:F25)</f>
        <v>151172</v>
      </c>
      <c r="G26" s="390">
        <f>SUM(G7:G25)</f>
        <v>454319</v>
      </c>
      <c r="H26" s="390">
        <f>SUM(H7:H25)</f>
        <v>212381</v>
      </c>
    </row>
    <row r="27" spans="1:8" ht="16.5" x14ac:dyDescent="0.25">
      <c r="A27" s="379"/>
      <c r="B27" s="379"/>
      <c r="C27" s="379"/>
      <c r="D27" s="379"/>
      <c r="E27" s="379"/>
      <c r="F27" s="388"/>
      <c r="G27" s="388"/>
      <c r="H27" s="388"/>
    </row>
    <row r="28" spans="1:8" ht="16.5" x14ac:dyDescent="0.25">
      <c r="A28" s="379"/>
      <c r="B28" s="379"/>
      <c r="C28" s="379"/>
      <c r="D28" s="379"/>
      <c r="E28" s="379"/>
      <c r="F28" s="379"/>
      <c r="G28" s="379"/>
      <c r="H28" s="379"/>
    </row>
    <row r="29" spans="1:8" ht="16.5" x14ac:dyDescent="0.25">
      <c r="A29" s="379"/>
      <c r="B29" s="379"/>
      <c r="C29" s="379"/>
      <c r="D29" s="379"/>
      <c r="E29" s="379"/>
      <c r="F29" s="379"/>
      <c r="G29" s="379"/>
      <c r="H29" s="379"/>
    </row>
    <row r="30" spans="1:8" ht="16.5" x14ac:dyDescent="0.25">
      <c r="A30" s="379"/>
      <c r="B30" s="379"/>
      <c r="C30" s="379"/>
      <c r="D30" s="379"/>
      <c r="E30" s="379"/>
      <c r="F30" s="379"/>
      <c r="G30" s="379"/>
      <c r="H30" s="379"/>
    </row>
    <row r="31" spans="1:8" ht="16.5" x14ac:dyDescent="0.25">
      <c r="A31" s="379"/>
      <c r="B31" s="379"/>
      <c r="C31" s="379"/>
      <c r="D31" s="379"/>
      <c r="E31" s="379"/>
      <c r="F31" s="379"/>
      <c r="G31" s="379"/>
      <c r="H31" s="379"/>
    </row>
    <row r="32" spans="1:8" ht="16.5" x14ac:dyDescent="0.25">
      <c r="A32" s="379"/>
      <c r="B32" s="379"/>
      <c r="C32" s="379"/>
      <c r="D32" s="379"/>
      <c r="E32" s="379"/>
      <c r="F32" s="379"/>
      <c r="G32" s="379"/>
      <c r="H32" s="379"/>
    </row>
    <row r="33" spans="1:8" ht="16.5" x14ac:dyDescent="0.25">
      <c r="A33" s="379"/>
      <c r="B33" s="379"/>
      <c r="C33" s="379"/>
      <c r="D33" s="379"/>
      <c r="E33" s="379"/>
      <c r="F33" s="379"/>
      <c r="G33" s="379"/>
      <c r="H33" s="379"/>
    </row>
    <row r="34" spans="1:8" ht="16.5" x14ac:dyDescent="0.25">
      <c r="A34" s="379"/>
      <c r="B34" s="379"/>
      <c r="C34" s="379"/>
      <c r="D34" s="379"/>
      <c r="E34" s="379"/>
      <c r="F34" s="379"/>
      <c r="G34" s="379"/>
      <c r="H34" s="379"/>
    </row>
    <row r="35" spans="1:8" ht="16.5" x14ac:dyDescent="0.25">
      <c r="A35" s="379"/>
      <c r="B35" s="379"/>
      <c r="C35" s="379"/>
      <c r="D35" s="379"/>
      <c r="E35" s="379"/>
      <c r="F35" s="379"/>
      <c r="G35" s="379"/>
      <c r="H35" s="379"/>
    </row>
    <row r="36" spans="1:8" ht="16.5" x14ac:dyDescent="0.25">
      <c r="A36" s="379"/>
      <c r="B36" s="379"/>
      <c r="C36" s="379"/>
      <c r="D36" s="379"/>
      <c r="E36" s="379"/>
      <c r="F36" s="379"/>
      <c r="G36" s="379"/>
      <c r="H36" s="379"/>
    </row>
    <row r="37" spans="1:8" ht="16.5" x14ac:dyDescent="0.25">
      <c r="A37" s="379"/>
      <c r="B37" s="379"/>
      <c r="C37" s="379"/>
      <c r="D37" s="379"/>
      <c r="E37" s="379"/>
      <c r="F37" s="379"/>
      <c r="G37" s="379"/>
      <c r="H37" s="379"/>
    </row>
    <row r="38" spans="1:8" ht="16.5" x14ac:dyDescent="0.25">
      <c r="A38" s="379"/>
      <c r="B38" s="379"/>
      <c r="C38" s="379"/>
      <c r="D38" s="379"/>
      <c r="E38" s="379"/>
      <c r="F38" s="379"/>
      <c r="G38" s="379"/>
      <c r="H38" s="379"/>
    </row>
    <row r="39" spans="1:8" ht="16.5" x14ac:dyDescent="0.25">
      <c r="A39" s="379"/>
      <c r="B39" s="379"/>
      <c r="C39" s="379"/>
      <c r="D39" s="379"/>
      <c r="E39" s="379"/>
      <c r="F39" s="379"/>
      <c r="G39" s="379"/>
      <c r="H39" s="379"/>
    </row>
    <row r="40" spans="1:8" ht="16.5" x14ac:dyDescent="0.25">
      <c r="A40" s="379"/>
      <c r="B40" s="379"/>
      <c r="C40" s="379"/>
      <c r="D40" s="379"/>
      <c r="E40" s="379"/>
      <c r="F40" s="379"/>
      <c r="G40" s="379"/>
      <c r="H40" s="379"/>
    </row>
    <row r="41" spans="1:8" ht="16.5" x14ac:dyDescent="0.25">
      <c r="A41" s="379"/>
      <c r="B41" s="379"/>
      <c r="C41" s="379"/>
      <c r="D41" s="379"/>
      <c r="E41" s="379"/>
      <c r="F41" s="379"/>
      <c r="G41" s="379"/>
      <c r="H41" s="379"/>
    </row>
    <row r="42" spans="1:8" ht="16.5" x14ac:dyDescent="0.25">
      <c r="A42" s="379"/>
      <c r="B42" s="379"/>
      <c r="C42" s="379"/>
      <c r="D42" s="379"/>
      <c r="E42" s="379"/>
      <c r="F42" s="379"/>
      <c r="G42" s="379"/>
      <c r="H42" s="379"/>
    </row>
    <row r="43" spans="1:8" ht="16.5" x14ac:dyDescent="0.25">
      <c r="A43" s="379"/>
      <c r="B43" s="379"/>
      <c r="C43" s="379"/>
      <c r="D43" s="379"/>
      <c r="E43" s="379"/>
      <c r="F43" s="379"/>
      <c r="G43" s="379"/>
      <c r="H43" s="379"/>
    </row>
    <row r="44" spans="1:8" ht="16.5" x14ac:dyDescent="0.25">
      <c r="A44" s="379"/>
      <c r="B44" s="379"/>
      <c r="C44" s="379"/>
      <c r="D44" s="379"/>
      <c r="E44" s="379"/>
      <c r="F44" s="379"/>
      <c r="G44" s="379"/>
      <c r="H44" s="379"/>
    </row>
    <row r="45" spans="1:8" ht="16.5" x14ac:dyDescent="0.25">
      <c r="A45" s="379"/>
      <c r="B45" s="379"/>
      <c r="C45" s="379"/>
      <c r="D45" s="379"/>
      <c r="E45" s="379"/>
      <c r="F45" s="379"/>
      <c r="G45" s="379"/>
      <c r="H45" s="379"/>
    </row>
    <row r="46" spans="1:8" ht="16.5" x14ac:dyDescent="0.25">
      <c r="A46" s="379"/>
      <c r="B46" s="379"/>
      <c r="C46" s="379"/>
      <c r="D46" s="379"/>
      <c r="E46" s="379"/>
      <c r="F46" s="379"/>
      <c r="G46" s="379"/>
      <c r="H46" s="379"/>
    </row>
    <row r="47" spans="1:8" ht="16.5" x14ac:dyDescent="0.25">
      <c r="A47" s="379"/>
      <c r="B47" s="379"/>
      <c r="C47" s="379"/>
      <c r="D47" s="379"/>
      <c r="E47" s="379"/>
      <c r="F47" s="379"/>
      <c r="G47" s="379"/>
      <c r="H47" s="379"/>
    </row>
    <row r="48" spans="1:8" ht="16.5" x14ac:dyDescent="0.25">
      <c r="A48" s="379"/>
      <c r="B48" s="379"/>
      <c r="C48" s="379"/>
      <c r="D48" s="379"/>
      <c r="E48" s="379"/>
      <c r="F48" s="379"/>
      <c r="G48" s="379"/>
      <c r="H48" s="379"/>
    </row>
    <row r="49" spans="1:8" ht="16.5" x14ac:dyDescent="0.25">
      <c r="A49" s="379"/>
      <c r="B49" s="379"/>
      <c r="C49" s="379"/>
      <c r="D49" s="379"/>
      <c r="E49" s="379"/>
      <c r="F49" s="379"/>
      <c r="G49" s="379"/>
      <c r="H49" s="379"/>
    </row>
    <row r="50" spans="1:8" ht="16.5" x14ac:dyDescent="0.25">
      <c r="A50" s="379"/>
      <c r="B50" s="379"/>
      <c r="C50" s="379"/>
      <c r="D50" s="379"/>
      <c r="E50" s="379"/>
      <c r="F50" s="379"/>
      <c r="G50" s="379"/>
      <c r="H50" s="379"/>
    </row>
    <row r="51" spans="1:8" ht="16.5" x14ac:dyDescent="0.25">
      <c r="A51" s="379"/>
      <c r="B51" s="379"/>
      <c r="C51" s="379"/>
      <c r="D51" s="379"/>
      <c r="E51" s="379"/>
      <c r="F51" s="379"/>
      <c r="G51" s="379"/>
      <c r="H51" s="379"/>
    </row>
    <row r="52" spans="1:8" ht="16.5" x14ac:dyDescent="0.25">
      <c r="A52" s="379"/>
      <c r="B52" s="379"/>
      <c r="C52" s="379"/>
      <c r="D52" s="379"/>
      <c r="E52" s="379"/>
      <c r="F52" s="379"/>
      <c r="G52" s="379"/>
      <c r="H52" s="379"/>
    </row>
    <row r="53" spans="1:8" ht="16.5" x14ac:dyDescent="0.25">
      <c r="A53" s="379"/>
      <c r="B53" s="379"/>
      <c r="C53" s="379"/>
      <c r="D53" s="379"/>
      <c r="E53" s="379"/>
      <c r="F53" s="379"/>
      <c r="G53" s="379"/>
      <c r="H53" s="379"/>
    </row>
    <row r="54" spans="1:8" ht="16.5" x14ac:dyDescent="0.25">
      <c r="A54" s="379"/>
      <c r="B54" s="379"/>
      <c r="C54" s="379"/>
      <c r="D54" s="379"/>
      <c r="E54" s="379"/>
      <c r="F54" s="379"/>
      <c r="G54" s="379"/>
      <c r="H54" s="379"/>
    </row>
    <row r="55" spans="1:8" ht="16.5" x14ac:dyDescent="0.25">
      <c r="A55" s="379"/>
      <c r="B55" s="379"/>
      <c r="C55" s="379"/>
      <c r="D55" s="379"/>
      <c r="E55" s="379"/>
      <c r="F55" s="379"/>
      <c r="G55" s="379"/>
      <c r="H55" s="379"/>
    </row>
    <row r="56" spans="1:8" ht="16.5" x14ac:dyDescent="0.25">
      <c r="A56" s="379"/>
      <c r="B56" s="379"/>
      <c r="C56" s="379"/>
      <c r="D56" s="379"/>
      <c r="E56" s="379"/>
      <c r="F56" s="379"/>
      <c r="G56" s="379"/>
      <c r="H56" s="379"/>
    </row>
    <row r="57" spans="1:8" ht="16.5" x14ac:dyDescent="0.25">
      <c r="A57" s="379"/>
      <c r="B57" s="379"/>
      <c r="C57" s="379"/>
      <c r="D57" s="379"/>
      <c r="E57" s="379"/>
      <c r="F57" s="379"/>
      <c r="G57" s="379"/>
      <c r="H57" s="379"/>
    </row>
  </sheetData>
  <mergeCells count="1">
    <mergeCell ref="A3:H3"/>
  </mergeCells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H60"/>
  <sheetViews>
    <sheetView view="pageBreakPreview" zoomScale="60" zoomScaleNormal="100" workbookViewId="0">
      <selection activeCell="A3" sqref="A3:H3"/>
    </sheetView>
  </sheetViews>
  <sheetFormatPr defaultRowHeight="12.75" x14ac:dyDescent="0.2"/>
  <cols>
    <col min="1" max="1" width="4.7109375" style="399" customWidth="1"/>
    <col min="2" max="4" width="8" style="399" customWidth="1"/>
    <col min="5" max="5" width="20.42578125" style="399" customWidth="1"/>
    <col min="6" max="6" width="12.7109375" style="399" bestFit="1" customWidth="1"/>
    <col min="7" max="7" width="12.7109375" style="399" customWidth="1"/>
    <col min="8" max="8" width="11.140625" style="399" customWidth="1"/>
    <col min="257" max="257" width="4.7109375" customWidth="1"/>
    <col min="258" max="260" width="8" customWidth="1"/>
    <col min="261" max="261" width="20.42578125" customWidth="1"/>
    <col min="262" max="262" width="12.7109375" bestFit="1" customWidth="1"/>
    <col min="263" max="263" width="12.7109375" customWidth="1"/>
    <col min="264" max="264" width="11.140625" customWidth="1"/>
    <col min="513" max="513" width="4.7109375" customWidth="1"/>
    <col min="514" max="516" width="8" customWidth="1"/>
    <col min="517" max="517" width="20.42578125" customWidth="1"/>
    <col min="518" max="518" width="12.7109375" bestFit="1" customWidth="1"/>
    <col min="519" max="519" width="12.7109375" customWidth="1"/>
    <col min="520" max="520" width="11.140625" customWidth="1"/>
    <col min="769" max="769" width="4.7109375" customWidth="1"/>
    <col min="770" max="772" width="8" customWidth="1"/>
    <col min="773" max="773" width="20.42578125" customWidth="1"/>
    <col min="774" max="774" width="12.7109375" bestFit="1" customWidth="1"/>
    <col min="775" max="775" width="12.7109375" customWidth="1"/>
    <col min="776" max="776" width="11.140625" customWidth="1"/>
    <col min="1025" max="1025" width="4.7109375" customWidth="1"/>
    <col min="1026" max="1028" width="8" customWidth="1"/>
    <col min="1029" max="1029" width="20.42578125" customWidth="1"/>
    <col min="1030" max="1030" width="12.7109375" bestFit="1" customWidth="1"/>
    <col min="1031" max="1031" width="12.7109375" customWidth="1"/>
    <col min="1032" max="1032" width="11.140625" customWidth="1"/>
    <col min="1281" max="1281" width="4.7109375" customWidth="1"/>
    <col min="1282" max="1284" width="8" customWidth="1"/>
    <col min="1285" max="1285" width="20.42578125" customWidth="1"/>
    <col min="1286" max="1286" width="12.7109375" bestFit="1" customWidth="1"/>
    <col min="1287" max="1287" width="12.7109375" customWidth="1"/>
    <col min="1288" max="1288" width="11.140625" customWidth="1"/>
    <col min="1537" max="1537" width="4.7109375" customWidth="1"/>
    <col min="1538" max="1540" width="8" customWidth="1"/>
    <col min="1541" max="1541" width="20.42578125" customWidth="1"/>
    <col min="1542" max="1542" width="12.7109375" bestFit="1" customWidth="1"/>
    <col min="1543" max="1543" width="12.7109375" customWidth="1"/>
    <col min="1544" max="1544" width="11.140625" customWidth="1"/>
    <col min="1793" max="1793" width="4.7109375" customWidth="1"/>
    <col min="1794" max="1796" width="8" customWidth="1"/>
    <col min="1797" max="1797" width="20.42578125" customWidth="1"/>
    <col min="1798" max="1798" width="12.7109375" bestFit="1" customWidth="1"/>
    <col min="1799" max="1799" width="12.7109375" customWidth="1"/>
    <col min="1800" max="1800" width="11.140625" customWidth="1"/>
    <col min="2049" max="2049" width="4.7109375" customWidth="1"/>
    <col min="2050" max="2052" width="8" customWidth="1"/>
    <col min="2053" max="2053" width="20.42578125" customWidth="1"/>
    <col min="2054" max="2054" width="12.7109375" bestFit="1" customWidth="1"/>
    <col min="2055" max="2055" width="12.7109375" customWidth="1"/>
    <col min="2056" max="2056" width="11.140625" customWidth="1"/>
    <col min="2305" max="2305" width="4.7109375" customWidth="1"/>
    <col min="2306" max="2308" width="8" customWidth="1"/>
    <col min="2309" max="2309" width="20.42578125" customWidth="1"/>
    <col min="2310" max="2310" width="12.7109375" bestFit="1" customWidth="1"/>
    <col min="2311" max="2311" width="12.7109375" customWidth="1"/>
    <col min="2312" max="2312" width="11.140625" customWidth="1"/>
    <col min="2561" max="2561" width="4.7109375" customWidth="1"/>
    <col min="2562" max="2564" width="8" customWidth="1"/>
    <col min="2565" max="2565" width="20.42578125" customWidth="1"/>
    <col min="2566" max="2566" width="12.7109375" bestFit="1" customWidth="1"/>
    <col min="2567" max="2567" width="12.7109375" customWidth="1"/>
    <col min="2568" max="2568" width="11.140625" customWidth="1"/>
    <col min="2817" max="2817" width="4.7109375" customWidth="1"/>
    <col min="2818" max="2820" width="8" customWidth="1"/>
    <col min="2821" max="2821" width="20.42578125" customWidth="1"/>
    <col min="2822" max="2822" width="12.7109375" bestFit="1" customWidth="1"/>
    <col min="2823" max="2823" width="12.7109375" customWidth="1"/>
    <col min="2824" max="2824" width="11.140625" customWidth="1"/>
    <col min="3073" max="3073" width="4.7109375" customWidth="1"/>
    <col min="3074" max="3076" width="8" customWidth="1"/>
    <col min="3077" max="3077" width="20.42578125" customWidth="1"/>
    <col min="3078" max="3078" width="12.7109375" bestFit="1" customWidth="1"/>
    <col min="3079" max="3079" width="12.7109375" customWidth="1"/>
    <col min="3080" max="3080" width="11.140625" customWidth="1"/>
    <col min="3329" max="3329" width="4.7109375" customWidth="1"/>
    <col min="3330" max="3332" width="8" customWidth="1"/>
    <col min="3333" max="3333" width="20.42578125" customWidth="1"/>
    <col min="3334" max="3334" width="12.7109375" bestFit="1" customWidth="1"/>
    <col min="3335" max="3335" width="12.7109375" customWidth="1"/>
    <col min="3336" max="3336" width="11.140625" customWidth="1"/>
    <col min="3585" max="3585" width="4.7109375" customWidth="1"/>
    <col min="3586" max="3588" width="8" customWidth="1"/>
    <col min="3589" max="3589" width="20.42578125" customWidth="1"/>
    <col min="3590" max="3590" width="12.7109375" bestFit="1" customWidth="1"/>
    <col min="3591" max="3591" width="12.7109375" customWidth="1"/>
    <col min="3592" max="3592" width="11.140625" customWidth="1"/>
    <col min="3841" max="3841" width="4.7109375" customWidth="1"/>
    <col min="3842" max="3844" width="8" customWidth="1"/>
    <col min="3845" max="3845" width="20.42578125" customWidth="1"/>
    <col min="3846" max="3846" width="12.7109375" bestFit="1" customWidth="1"/>
    <col min="3847" max="3847" width="12.7109375" customWidth="1"/>
    <col min="3848" max="3848" width="11.140625" customWidth="1"/>
    <col min="4097" max="4097" width="4.7109375" customWidth="1"/>
    <col min="4098" max="4100" width="8" customWidth="1"/>
    <col min="4101" max="4101" width="20.42578125" customWidth="1"/>
    <col min="4102" max="4102" width="12.7109375" bestFit="1" customWidth="1"/>
    <col min="4103" max="4103" width="12.7109375" customWidth="1"/>
    <col min="4104" max="4104" width="11.140625" customWidth="1"/>
    <col min="4353" max="4353" width="4.7109375" customWidth="1"/>
    <col min="4354" max="4356" width="8" customWidth="1"/>
    <col min="4357" max="4357" width="20.42578125" customWidth="1"/>
    <col min="4358" max="4358" width="12.7109375" bestFit="1" customWidth="1"/>
    <col min="4359" max="4359" width="12.7109375" customWidth="1"/>
    <col min="4360" max="4360" width="11.140625" customWidth="1"/>
    <col min="4609" max="4609" width="4.7109375" customWidth="1"/>
    <col min="4610" max="4612" width="8" customWidth="1"/>
    <col min="4613" max="4613" width="20.42578125" customWidth="1"/>
    <col min="4614" max="4614" width="12.7109375" bestFit="1" customWidth="1"/>
    <col min="4615" max="4615" width="12.7109375" customWidth="1"/>
    <col min="4616" max="4616" width="11.140625" customWidth="1"/>
    <col min="4865" max="4865" width="4.7109375" customWidth="1"/>
    <col min="4866" max="4868" width="8" customWidth="1"/>
    <col min="4869" max="4869" width="20.42578125" customWidth="1"/>
    <col min="4870" max="4870" width="12.7109375" bestFit="1" customWidth="1"/>
    <col min="4871" max="4871" width="12.7109375" customWidth="1"/>
    <col min="4872" max="4872" width="11.140625" customWidth="1"/>
    <col min="5121" max="5121" width="4.7109375" customWidth="1"/>
    <col min="5122" max="5124" width="8" customWidth="1"/>
    <col min="5125" max="5125" width="20.42578125" customWidth="1"/>
    <col min="5126" max="5126" width="12.7109375" bestFit="1" customWidth="1"/>
    <col min="5127" max="5127" width="12.7109375" customWidth="1"/>
    <col min="5128" max="5128" width="11.140625" customWidth="1"/>
    <col min="5377" max="5377" width="4.7109375" customWidth="1"/>
    <col min="5378" max="5380" width="8" customWidth="1"/>
    <col min="5381" max="5381" width="20.42578125" customWidth="1"/>
    <col min="5382" max="5382" width="12.7109375" bestFit="1" customWidth="1"/>
    <col min="5383" max="5383" width="12.7109375" customWidth="1"/>
    <col min="5384" max="5384" width="11.140625" customWidth="1"/>
    <col min="5633" max="5633" width="4.7109375" customWidth="1"/>
    <col min="5634" max="5636" width="8" customWidth="1"/>
    <col min="5637" max="5637" width="20.42578125" customWidth="1"/>
    <col min="5638" max="5638" width="12.7109375" bestFit="1" customWidth="1"/>
    <col min="5639" max="5639" width="12.7109375" customWidth="1"/>
    <col min="5640" max="5640" width="11.140625" customWidth="1"/>
    <col min="5889" max="5889" width="4.7109375" customWidth="1"/>
    <col min="5890" max="5892" width="8" customWidth="1"/>
    <col min="5893" max="5893" width="20.42578125" customWidth="1"/>
    <col min="5894" max="5894" width="12.7109375" bestFit="1" customWidth="1"/>
    <col min="5895" max="5895" width="12.7109375" customWidth="1"/>
    <col min="5896" max="5896" width="11.140625" customWidth="1"/>
    <col min="6145" max="6145" width="4.7109375" customWidth="1"/>
    <col min="6146" max="6148" width="8" customWidth="1"/>
    <col min="6149" max="6149" width="20.42578125" customWidth="1"/>
    <col min="6150" max="6150" width="12.7109375" bestFit="1" customWidth="1"/>
    <col min="6151" max="6151" width="12.7109375" customWidth="1"/>
    <col min="6152" max="6152" width="11.140625" customWidth="1"/>
    <col min="6401" max="6401" width="4.7109375" customWidth="1"/>
    <col min="6402" max="6404" width="8" customWidth="1"/>
    <col min="6405" max="6405" width="20.42578125" customWidth="1"/>
    <col min="6406" max="6406" width="12.7109375" bestFit="1" customWidth="1"/>
    <col min="6407" max="6407" width="12.7109375" customWidth="1"/>
    <col min="6408" max="6408" width="11.140625" customWidth="1"/>
    <col min="6657" max="6657" width="4.7109375" customWidth="1"/>
    <col min="6658" max="6660" width="8" customWidth="1"/>
    <col min="6661" max="6661" width="20.42578125" customWidth="1"/>
    <col min="6662" max="6662" width="12.7109375" bestFit="1" customWidth="1"/>
    <col min="6663" max="6663" width="12.7109375" customWidth="1"/>
    <col min="6664" max="6664" width="11.140625" customWidth="1"/>
    <col min="6913" max="6913" width="4.7109375" customWidth="1"/>
    <col min="6914" max="6916" width="8" customWidth="1"/>
    <col min="6917" max="6917" width="20.42578125" customWidth="1"/>
    <col min="6918" max="6918" width="12.7109375" bestFit="1" customWidth="1"/>
    <col min="6919" max="6919" width="12.7109375" customWidth="1"/>
    <col min="6920" max="6920" width="11.140625" customWidth="1"/>
    <col min="7169" max="7169" width="4.7109375" customWidth="1"/>
    <col min="7170" max="7172" width="8" customWidth="1"/>
    <col min="7173" max="7173" width="20.42578125" customWidth="1"/>
    <col min="7174" max="7174" width="12.7109375" bestFit="1" customWidth="1"/>
    <col min="7175" max="7175" width="12.7109375" customWidth="1"/>
    <col min="7176" max="7176" width="11.140625" customWidth="1"/>
    <col min="7425" max="7425" width="4.7109375" customWidth="1"/>
    <col min="7426" max="7428" width="8" customWidth="1"/>
    <col min="7429" max="7429" width="20.42578125" customWidth="1"/>
    <col min="7430" max="7430" width="12.7109375" bestFit="1" customWidth="1"/>
    <col min="7431" max="7431" width="12.7109375" customWidth="1"/>
    <col min="7432" max="7432" width="11.140625" customWidth="1"/>
    <col min="7681" max="7681" width="4.7109375" customWidth="1"/>
    <col min="7682" max="7684" width="8" customWidth="1"/>
    <col min="7685" max="7685" width="20.42578125" customWidth="1"/>
    <col min="7686" max="7686" width="12.7109375" bestFit="1" customWidth="1"/>
    <col min="7687" max="7687" width="12.7109375" customWidth="1"/>
    <col min="7688" max="7688" width="11.140625" customWidth="1"/>
    <col min="7937" max="7937" width="4.7109375" customWidth="1"/>
    <col min="7938" max="7940" width="8" customWidth="1"/>
    <col min="7941" max="7941" width="20.42578125" customWidth="1"/>
    <col min="7942" max="7942" width="12.7109375" bestFit="1" customWidth="1"/>
    <col min="7943" max="7943" width="12.7109375" customWidth="1"/>
    <col min="7944" max="7944" width="11.140625" customWidth="1"/>
    <col min="8193" max="8193" width="4.7109375" customWidth="1"/>
    <col min="8194" max="8196" width="8" customWidth="1"/>
    <col min="8197" max="8197" width="20.42578125" customWidth="1"/>
    <col min="8198" max="8198" width="12.7109375" bestFit="1" customWidth="1"/>
    <col min="8199" max="8199" width="12.7109375" customWidth="1"/>
    <col min="8200" max="8200" width="11.140625" customWidth="1"/>
    <col min="8449" max="8449" width="4.7109375" customWidth="1"/>
    <col min="8450" max="8452" width="8" customWidth="1"/>
    <col min="8453" max="8453" width="20.42578125" customWidth="1"/>
    <col min="8454" max="8454" width="12.7109375" bestFit="1" customWidth="1"/>
    <col min="8455" max="8455" width="12.7109375" customWidth="1"/>
    <col min="8456" max="8456" width="11.140625" customWidth="1"/>
    <col min="8705" max="8705" width="4.7109375" customWidth="1"/>
    <col min="8706" max="8708" width="8" customWidth="1"/>
    <col min="8709" max="8709" width="20.42578125" customWidth="1"/>
    <col min="8710" max="8710" width="12.7109375" bestFit="1" customWidth="1"/>
    <col min="8711" max="8711" width="12.7109375" customWidth="1"/>
    <col min="8712" max="8712" width="11.140625" customWidth="1"/>
    <col min="8961" max="8961" width="4.7109375" customWidth="1"/>
    <col min="8962" max="8964" width="8" customWidth="1"/>
    <col min="8965" max="8965" width="20.42578125" customWidth="1"/>
    <col min="8966" max="8966" width="12.7109375" bestFit="1" customWidth="1"/>
    <col min="8967" max="8967" width="12.7109375" customWidth="1"/>
    <col min="8968" max="8968" width="11.140625" customWidth="1"/>
    <col min="9217" max="9217" width="4.7109375" customWidth="1"/>
    <col min="9218" max="9220" width="8" customWidth="1"/>
    <col min="9221" max="9221" width="20.42578125" customWidth="1"/>
    <col min="9222" max="9222" width="12.7109375" bestFit="1" customWidth="1"/>
    <col min="9223" max="9223" width="12.7109375" customWidth="1"/>
    <col min="9224" max="9224" width="11.140625" customWidth="1"/>
    <col min="9473" max="9473" width="4.7109375" customWidth="1"/>
    <col min="9474" max="9476" width="8" customWidth="1"/>
    <col min="9477" max="9477" width="20.42578125" customWidth="1"/>
    <col min="9478" max="9478" width="12.7109375" bestFit="1" customWidth="1"/>
    <col min="9479" max="9479" width="12.7109375" customWidth="1"/>
    <col min="9480" max="9480" width="11.140625" customWidth="1"/>
    <col min="9729" max="9729" width="4.7109375" customWidth="1"/>
    <col min="9730" max="9732" width="8" customWidth="1"/>
    <col min="9733" max="9733" width="20.42578125" customWidth="1"/>
    <col min="9734" max="9734" width="12.7109375" bestFit="1" customWidth="1"/>
    <col min="9735" max="9735" width="12.7109375" customWidth="1"/>
    <col min="9736" max="9736" width="11.140625" customWidth="1"/>
    <col min="9985" max="9985" width="4.7109375" customWidth="1"/>
    <col min="9986" max="9988" width="8" customWidth="1"/>
    <col min="9989" max="9989" width="20.42578125" customWidth="1"/>
    <col min="9990" max="9990" width="12.7109375" bestFit="1" customWidth="1"/>
    <col min="9991" max="9991" width="12.7109375" customWidth="1"/>
    <col min="9992" max="9992" width="11.140625" customWidth="1"/>
    <col min="10241" max="10241" width="4.7109375" customWidth="1"/>
    <col min="10242" max="10244" width="8" customWidth="1"/>
    <col min="10245" max="10245" width="20.42578125" customWidth="1"/>
    <col min="10246" max="10246" width="12.7109375" bestFit="1" customWidth="1"/>
    <col min="10247" max="10247" width="12.7109375" customWidth="1"/>
    <col min="10248" max="10248" width="11.140625" customWidth="1"/>
    <col min="10497" max="10497" width="4.7109375" customWidth="1"/>
    <col min="10498" max="10500" width="8" customWidth="1"/>
    <col min="10501" max="10501" width="20.42578125" customWidth="1"/>
    <col min="10502" max="10502" width="12.7109375" bestFit="1" customWidth="1"/>
    <col min="10503" max="10503" width="12.7109375" customWidth="1"/>
    <col min="10504" max="10504" width="11.140625" customWidth="1"/>
    <col min="10753" max="10753" width="4.7109375" customWidth="1"/>
    <col min="10754" max="10756" width="8" customWidth="1"/>
    <col min="10757" max="10757" width="20.42578125" customWidth="1"/>
    <col min="10758" max="10758" width="12.7109375" bestFit="1" customWidth="1"/>
    <col min="10759" max="10759" width="12.7109375" customWidth="1"/>
    <col min="10760" max="10760" width="11.140625" customWidth="1"/>
    <col min="11009" max="11009" width="4.7109375" customWidth="1"/>
    <col min="11010" max="11012" width="8" customWidth="1"/>
    <col min="11013" max="11013" width="20.42578125" customWidth="1"/>
    <col min="11014" max="11014" width="12.7109375" bestFit="1" customWidth="1"/>
    <col min="11015" max="11015" width="12.7109375" customWidth="1"/>
    <col min="11016" max="11016" width="11.140625" customWidth="1"/>
    <col min="11265" max="11265" width="4.7109375" customWidth="1"/>
    <col min="11266" max="11268" width="8" customWidth="1"/>
    <col min="11269" max="11269" width="20.42578125" customWidth="1"/>
    <col min="11270" max="11270" width="12.7109375" bestFit="1" customWidth="1"/>
    <col min="11271" max="11271" width="12.7109375" customWidth="1"/>
    <col min="11272" max="11272" width="11.140625" customWidth="1"/>
    <col min="11521" max="11521" width="4.7109375" customWidth="1"/>
    <col min="11522" max="11524" width="8" customWidth="1"/>
    <col min="11525" max="11525" width="20.42578125" customWidth="1"/>
    <col min="11526" max="11526" width="12.7109375" bestFit="1" customWidth="1"/>
    <col min="11527" max="11527" width="12.7109375" customWidth="1"/>
    <col min="11528" max="11528" width="11.140625" customWidth="1"/>
    <col min="11777" max="11777" width="4.7109375" customWidth="1"/>
    <col min="11778" max="11780" width="8" customWidth="1"/>
    <col min="11781" max="11781" width="20.42578125" customWidth="1"/>
    <col min="11782" max="11782" width="12.7109375" bestFit="1" customWidth="1"/>
    <col min="11783" max="11783" width="12.7109375" customWidth="1"/>
    <col min="11784" max="11784" width="11.140625" customWidth="1"/>
    <col min="12033" max="12033" width="4.7109375" customWidth="1"/>
    <col min="12034" max="12036" width="8" customWidth="1"/>
    <col min="12037" max="12037" width="20.42578125" customWidth="1"/>
    <col min="12038" max="12038" width="12.7109375" bestFit="1" customWidth="1"/>
    <col min="12039" max="12039" width="12.7109375" customWidth="1"/>
    <col min="12040" max="12040" width="11.140625" customWidth="1"/>
    <col min="12289" max="12289" width="4.7109375" customWidth="1"/>
    <col min="12290" max="12292" width="8" customWidth="1"/>
    <col min="12293" max="12293" width="20.42578125" customWidth="1"/>
    <col min="12294" max="12294" width="12.7109375" bestFit="1" customWidth="1"/>
    <col min="12295" max="12295" width="12.7109375" customWidth="1"/>
    <col min="12296" max="12296" width="11.140625" customWidth="1"/>
    <col min="12545" max="12545" width="4.7109375" customWidth="1"/>
    <col min="12546" max="12548" width="8" customWidth="1"/>
    <col min="12549" max="12549" width="20.42578125" customWidth="1"/>
    <col min="12550" max="12550" width="12.7109375" bestFit="1" customWidth="1"/>
    <col min="12551" max="12551" width="12.7109375" customWidth="1"/>
    <col min="12552" max="12552" width="11.140625" customWidth="1"/>
    <col min="12801" max="12801" width="4.7109375" customWidth="1"/>
    <col min="12802" max="12804" width="8" customWidth="1"/>
    <col min="12805" max="12805" width="20.42578125" customWidth="1"/>
    <col min="12806" max="12806" width="12.7109375" bestFit="1" customWidth="1"/>
    <col min="12807" max="12807" width="12.7109375" customWidth="1"/>
    <col min="12808" max="12808" width="11.140625" customWidth="1"/>
    <col min="13057" max="13057" width="4.7109375" customWidth="1"/>
    <col min="13058" max="13060" width="8" customWidth="1"/>
    <col min="13061" max="13061" width="20.42578125" customWidth="1"/>
    <col min="13062" max="13062" width="12.7109375" bestFit="1" customWidth="1"/>
    <col min="13063" max="13063" width="12.7109375" customWidth="1"/>
    <col min="13064" max="13064" width="11.140625" customWidth="1"/>
    <col min="13313" max="13313" width="4.7109375" customWidth="1"/>
    <col min="13314" max="13316" width="8" customWidth="1"/>
    <col min="13317" max="13317" width="20.42578125" customWidth="1"/>
    <col min="13318" max="13318" width="12.7109375" bestFit="1" customWidth="1"/>
    <col min="13319" max="13319" width="12.7109375" customWidth="1"/>
    <col min="13320" max="13320" width="11.140625" customWidth="1"/>
    <col min="13569" max="13569" width="4.7109375" customWidth="1"/>
    <col min="13570" max="13572" width="8" customWidth="1"/>
    <col min="13573" max="13573" width="20.42578125" customWidth="1"/>
    <col min="13574" max="13574" width="12.7109375" bestFit="1" customWidth="1"/>
    <col min="13575" max="13575" width="12.7109375" customWidth="1"/>
    <col min="13576" max="13576" width="11.140625" customWidth="1"/>
    <col min="13825" max="13825" width="4.7109375" customWidth="1"/>
    <col min="13826" max="13828" width="8" customWidth="1"/>
    <col min="13829" max="13829" width="20.42578125" customWidth="1"/>
    <col min="13830" max="13830" width="12.7109375" bestFit="1" customWidth="1"/>
    <col min="13831" max="13831" width="12.7109375" customWidth="1"/>
    <col min="13832" max="13832" width="11.140625" customWidth="1"/>
    <col min="14081" max="14081" width="4.7109375" customWidth="1"/>
    <col min="14082" max="14084" width="8" customWidth="1"/>
    <col min="14085" max="14085" width="20.42578125" customWidth="1"/>
    <col min="14086" max="14086" width="12.7109375" bestFit="1" customWidth="1"/>
    <col min="14087" max="14087" width="12.7109375" customWidth="1"/>
    <col min="14088" max="14088" width="11.140625" customWidth="1"/>
    <col min="14337" max="14337" width="4.7109375" customWidth="1"/>
    <col min="14338" max="14340" width="8" customWidth="1"/>
    <col min="14341" max="14341" width="20.42578125" customWidth="1"/>
    <col min="14342" max="14342" width="12.7109375" bestFit="1" customWidth="1"/>
    <col min="14343" max="14343" width="12.7109375" customWidth="1"/>
    <col min="14344" max="14344" width="11.140625" customWidth="1"/>
    <col min="14593" max="14593" width="4.7109375" customWidth="1"/>
    <col min="14594" max="14596" width="8" customWidth="1"/>
    <col min="14597" max="14597" width="20.42578125" customWidth="1"/>
    <col min="14598" max="14598" width="12.7109375" bestFit="1" customWidth="1"/>
    <col min="14599" max="14599" width="12.7109375" customWidth="1"/>
    <col min="14600" max="14600" width="11.140625" customWidth="1"/>
    <col min="14849" max="14849" width="4.7109375" customWidth="1"/>
    <col min="14850" max="14852" width="8" customWidth="1"/>
    <col min="14853" max="14853" width="20.42578125" customWidth="1"/>
    <col min="14854" max="14854" width="12.7109375" bestFit="1" customWidth="1"/>
    <col min="14855" max="14855" width="12.7109375" customWidth="1"/>
    <col min="14856" max="14856" width="11.140625" customWidth="1"/>
    <col min="15105" max="15105" width="4.7109375" customWidth="1"/>
    <col min="15106" max="15108" width="8" customWidth="1"/>
    <col min="15109" max="15109" width="20.42578125" customWidth="1"/>
    <col min="15110" max="15110" width="12.7109375" bestFit="1" customWidth="1"/>
    <col min="15111" max="15111" width="12.7109375" customWidth="1"/>
    <col min="15112" max="15112" width="11.140625" customWidth="1"/>
    <col min="15361" max="15361" width="4.7109375" customWidth="1"/>
    <col min="15362" max="15364" width="8" customWidth="1"/>
    <col min="15365" max="15365" width="20.42578125" customWidth="1"/>
    <col min="15366" max="15366" width="12.7109375" bestFit="1" customWidth="1"/>
    <col min="15367" max="15367" width="12.7109375" customWidth="1"/>
    <col min="15368" max="15368" width="11.140625" customWidth="1"/>
    <col min="15617" max="15617" width="4.7109375" customWidth="1"/>
    <col min="15618" max="15620" width="8" customWidth="1"/>
    <col min="15621" max="15621" width="20.42578125" customWidth="1"/>
    <col min="15622" max="15622" width="12.7109375" bestFit="1" customWidth="1"/>
    <col min="15623" max="15623" width="12.7109375" customWidth="1"/>
    <col min="15624" max="15624" width="11.140625" customWidth="1"/>
    <col min="15873" max="15873" width="4.7109375" customWidth="1"/>
    <col min="15874" max="15876" width="8" customWidth="1"/>
    <col min="15877" max="15877" width="20.42578125" customWidth="1"/>
    <col min="15878" max="15878" width="12.7109375" bestFit="1" customWidth="1"/>
    <col min="15879" max="15879" width="12.7109375" customWidth="1"/>
    <col min="15880" max="15880" width="11.140625" customWidth="1"/>
    <col min="16129" max="16129" width="4.7109375" customWidth="1"/>
    <col min="16130" max="16132" width="8" customWidth="1"/>
    <col min="16133" max="16133" width="20.42578125" customWidth="1"/>
    <col min="16134" max="16134" width="12.7109375" bestFit="1" customWidth="1"/>
    <col min="16135" max="16135" width="12.7109375" customWidth="1"/>
    <col min="16136" max="16136" width="11.140625" customWidth="1"/>
  </cols>
  <sheetData>
    <row r="1" spans="1:8" ht="16.5" x14ac:dyDescent="0.25">
      <c r="A1" s="387"/>
      <c r="B1" s="380"/>
      <c r="C1" s="380"/>
      <c r="D1" s="380"/>
      <c r="E1" s="380"/>
      <c r="F1" s="380"/>
      <c r="G1" s="380"/>
      <c r="H1" s="381" t="s">
        <v>1921</v>
      </c>
    </row>
    <row r="2" spans="1:8" ht="16.5" x14ac:dyDescent="0.25">
      <c r="A2" s="387"/>
      <c r="B2" s="380"/>
      <c r="C2" s="380"/>
      <c r="D2" s="380"/>
      <c r="E2" s="380"/>
      <c r="F2" s="380"/>
      <c r="G2" s="380"/>
      <c r="H2" s="382"/>
    </row>
    <row r="3" spans="1:8" ht="16.5" x14ac:dyDescent="0.25">
      <c r="A3" s="539" t="s">
        <v>803</v>
      </c>
      <c r="B3" s="539"/>
      <c r="C3" s="539"/>
      <c r="D3" s="539"/>
      <c r="E3" s="539"/>
      <c r="F3" s="539"/>
      <c r="G3" s="539"/>
      <c r="H3" s="539"/>
    </row>
    <row r="4" spans="1:8" ht="16.5" x14ac:dyDescent="0.25">
      <c r="A4" s="387"/>
      <c r="B4" s="387"/>
      <c r="C4" s="387"/>
      <c r="D4" s="387"/>
      <c r="E4" s="387"/>
      <c r="F4" s="387"/>
      <c r="G4" s="387"/>
      <c r="H4" s="392" t="s">
        <v>47</v>
      </c>
    </row>
    <row r="5" spans="1:8" ht="49.5" x14ac:dyDescent="0.25">
      <c r="A5" s="387"/>
      <c r="B5" s="387"/>
      <c r="C5" s="387"/>
      <c r="D5" s="387"/>
      <c r="E5" s="387"/>
      <c r="F5" s="393" t="s">
        <v>361</v>
      </c>
      <c r="G5" s="393" t="s">
        <v>535</v>
      </c>
      <c r="H5" s="394" t="s">
        <v>791</v>
      </c>
    </row>
    <row r="6" spans="1:8" ht="16.5" x14ac:dyDescent="0.25">
      <c r="A6" s="387"/>
      <c r="B6" s="387"/>
      <c r="C6" s="387"/>
      <c r="D6" s="387"/>
      <c r="E6" s="387"/>
      <c r="F6" s="387"/>
      <c r="G6" s="387"/>
      <c r="H6" s="387"/>
    </row>
    <row r="7" spans="1:8" ht="16.5" x14ac:dyDescent="0.25">
      <c r="A7" s="395" t="s">
        <v>74</v>
      </c>
      <c r="B7" s="395"/>
      <c r="C7" s="395"/>
      <c r="D7" s="395"/>
      <c r="E7" s="395"/>
      <c r="F7" s="395"/>
      <c r="G7" s="395"/>
      <c r="H7" s="396"/>
    </row>
    <row r="8" spans="1:8" ht="16.5" x14ac:dyDescent="0.25">
      <c r="A8" s="387"/>
      <c r="B8" s="387" t="s">
        <v>797</v>
      </c>
      <c r="C8" s="387"/>
      <c r="D8" s="387"/>
      <c r="E8" s="387"/>
      <c r="F8" s="396">
        <v>392</v>
      </c>
      <c r="G8" s="396">
        <v>514</v>
      </c>
      <c r="H8" s="396">
        <v>514</v>
      </c>
    </row>
    <row r="9" spans="1:8" ht="16.5" x14ac:dyDescent="0.25">
      <c r="A9" s="387"/>
      <c r="B9" s="387" t="s">
        <v>794</v>
      </c>
      <c r="C9" s="387"/>
      <c r="D9" s="387"/>
      <c r="E9" s="387"/>
      <c r="F9" s="396">
        <v>108</v>
      </c>
      <c r="G9" s="396">
        <v>139</v>
      </c>
      <c r="H9" s="396">
        <v>139</v>
      </c>
    </row>
    <row r="10" spans="1:8" ht="16.5" x14ac:dyDescent="0.25">
      <c r="A10" s="387"/>
      <c r="B10" s="387"/>
      <c r="C10" s="387"/>
      <c r="D10" s="387"/>
      <c r="E10" s="387"/>
      <c r="F10" s="396"/>
      <c r="G10" s="396"/>
      <c r="H10" s="396"/>
    </row>
    <row r="11" spans="1:8" ht="16.5" x14ac:dyDescent="0.25">
      <c r="A11" s="387" t="s">
        <v>72</v>
      </c>
      <c r="B11" s="387"/>
      <c r="C11" s="387"/>
      <c r="D11" s="387"/>
      <c r="E11" s="387"/>
      <c r="F11" s="396"/>
      <c r="G11" s="396"/>
      <c r="H11" s="396"/>
    </row>
    <row r="12" spans="1:8" ht="16.5" x14ac:dyDescent="0.25">
      <c r="A12" s="387"/>
      <c r="B12" s="387" t="s">
        <v>796</v>
      </c>
      <c r="C12" s="395"/>
      <c r="D12" s="395"/>
      <c r="E12" s="395"/>
      <c r="F12" s="395">
        <v>0</v>
      </c>
      <c r="G12" s="395">
        <v>214</v>
      </c>
      <c r="H12" s="396">
        <v>214</v>
      </c>
    </row>
    <row r="13" spans="1:8" ht="16.5" x14ac:dyDescent="0.25">
      <c r="A13" s="387"/>
      <c r="B13" s="387" t="s">
        <v>797</v>
      </c>
      <c r="C13" s="387"/>
      <c r="D13" s="387"/>
      <c r="E13" s="387"/>
      <c r="F13" s="396">
        <v>394</v>
      </c>
      <c r="G13" s="396">
        <v>194</v>
      </c>
      <c r="H13" s="396">
        <v>194</v>
      </c>
    </row>
    <row r="14" spans="1:8" ht="16.5" x14ac:dyDescent="0.25">
      <c r="A14" s="387"/>
      <c r="B14" s="387" t="s">
        <v>794</v>
      </c>
      <c r="C14" s="387"/>
      <c r="D14" s="387"/>
      <c r="E14" s="387"/>
      <c r="F14" s="396">
        <v>106</v>
      </c>
      <c r="G14" s="396">
        <v>110</v>
      </c>
      <c r="H14" s="396">
        <v>110</v>
      </c>
    </row>
    <row r="15" spans="1:8" ht="16.5" x14ac:dyDescent="0.25">
      <c r="A15" s="387"/>
      <c r="B15" s="387"/>
      <c r="C15" s="387"/>
      <c r="D15" s="387"/>
      <c r="E15" s="387"/>
      <c r="F15" s="396"/>
      <c r="G15" s="396"/>
      <c r="H15" s="396"/>
    </row>
    <row r="16" spans="1:8" ht="16.5" x14ac:dyDescent="0.25">
      <c r="A16" s="387" t="s">
        <v>802</v>
      </c>
      <c r="B16" s="387"/>
      <c r="C16" s="387"/>
      <c r="D16" s="387"/>
      <c r="E16" s="387"/>
      <c r="F16" s="396"/>
      <c r="G16" s="396"/>
      <c r="H16" s="396"/>
    </row>
    <row r="17" spans="1:8" ht="16.5" x14ac:dyDescent="0.25">
      <c r="A17" s="387"/>
      <c r="B17" s="387" t="s">
        <v>796</v>
      </c>
      <c r="C17" s="387"/>
      <c r="D17" s="387"/>
      <c r="E17" s="387"/>
      <c r="F17" s="396">
        <v>0</v>
      </c>
      <c r="G17" s="396">
        <v>200</v>
      </c>
      <c r="H17" s="396">
        <v>177</v>
      </c>
    </row>
    <row r="18" spans="1:8" ht="16.5" x14ac:dyDescent="0.25">
      <c r="A18" s="387"/>
      <c r="B18" s="387" t="s">
        <v>797</v>
      </c>
      <c r="C18" s="387"/>
      <c r="D18" s="387"/>
      <c r="E18" s="387"/>
      <c r="F18" s="396">
        <v>787</v>
      </c>
      <c r="G18" s="396">
        <v>3262</v>
      </c>
      <c r="H18" s="396">
        <v>3136</v>
      </c>
    </row>
    <row r="19" spans="1:8" ht="16.5" x14ac:dyDescent="0.25">
      <c r="A19" s="387"/>
      <c r="B19" s="387" t="s">
        <v>794</v>
      </c>
      <c r="C19" s="387"/>
      <c r="D19" s="387"/>
      <c r="E19" s="387"/>
      <c r="F19" s="396">
        <v>213</v>
      </c>
      <c r="G19" s="396">
        <v>438</v>
      </c>
      <c r="H19" s="396">
        <v>243</v>
      </c>
    </row>
    <row r="20" spans="1:8" ht="16.5" x14ac:dyDescent="0.25">
      <c r="A20" s="387"/>
      <c r="B20" s="387"/>
      <c r="C20" s="387"/>
      <c r="D20" s="387"/>
      <c r="E20" s="387"/>
      <c r="F20" s="396"/>
      <c r="G20" s="396"/>
      <c r="H20" s="396"/>
    </row>
    <row r="21" spans="1:8" ht="16.5" x14ac:dyDescent="0.25">
      <c r="A21" s="387" t="s">
        <v>714</v>
      </c>
      <c r="B21" s="387"/>
      <c r="C21" s="387"/>
      <c r="D21" s="387"/>
      <c r="E21" s="387"/>
      <c r="F21" s="396"/>
      <c r="G21" s="396"/>
      <c r="H21" s="396"/>
    </row>
    <row r="22" spans="1:8" ht="16.5" x14ac:dyDescent="0.25">
      <c r="A22" s="387"/>
      <c r="B22" s="387" t="s">
        <v>796</v>
      </c>
      <c r="C22" s="387"/>
      <c r="D22" s="387"/>
      <c r="E22" s="387"/>
      <c r="F22" s="396">
        <v>0</v>
      </c>
      <c r="G22" s="396">
        <v>130</v>
      </c>
      <c r="H22" s="396">
        <v>130</v>
      </c>
    </row>
    <row r="23" spans="1:8" ht="16.5" x14ac:dyDescent="0.25">
      <c r="A23" s="387"/>
      <c r="B23" s="387" t="s">
        <v>797</v>
      </c>
      <c r="C23" s="387"/>
      <c r="D23" s="387"/>
      <c r="E23" s="387"/>
      <c r="F23" s="396">
        <v>394</v>
      </c>
      <c r="G23" s="396">
        <v>464</v>
      </c>
      <c r="H23" s="396">
        <v>223</v>
      </c>
    </row>
    <row r="24" spans="1:8" ht="16.5" x14ac:dyDescent="0.25">
      <c r="A24" s="387"/>
      <c r="B24" s="387" t="s">
        <v>794</v>
      </c>
      <c r="C24" s="387"/>
      <c r="D24" s="387"/>
      <c r="E24" s="387"/>
      <c r="F24" s="396">
        <v>106</v>
      </c>
      <c r="G24" s="396">
        <v>161</v>
      </c>
      <c r="H24" s="396">
        <v>95</v>
      </c>
    </row>
    <row r="25" spans="1:8" ht="16.5" x14ac:dyDescent="0.25">
      <c r="A25" s="387"/>
      <c r="B25" s="387"/>
      <c r="C25" s="387"/>
      <c r="D25" s="387"/>
      <c r="E25" s="387"/>
      <c r="F25" s="396"/>
      <c r="G25" s="396"/>
      <c r="H25" s="396"/>
    </row>
    <row r="26" spans="1:8" ht="16.5" x14ac:dyDescent="0.25">
      <c r="A26" s="387" t="s">
        <v>75</v>
      </c>
      <c r="B26" s="387"/>
      <c r="C26" s="387"/>
      <c r="D26" s="387"/>
      <c r="E26" s="387"/>
      <c r="F26" s="396"/>
      <c r="G26" s="396"/>
      <c r="H26" s="396"/>
    </row>
    <row r="27" spans="1:8" ht="16.5" x14ac:dyDescent="0.25">
      <c r="A27" s="387"/>
      <c r="B27" s="387" t="s">
        <v>795</v>
      </c>
      <c r="C27" s="387"/>
      <c r="D27" s="387"/>
      <c r="E27" s="387"/>
      <c r="F27" s="396">
        <v>0</v>
      </c>
      <c r="G27" s="396">
        <v>1166</v>
      </c>
      <c r="H27" s="396">
        <v>1166</v>
      </c>
    </row>
    <row r="28" spans="1:8" ht="16.5" x14ac:dyDescent="0.25">
      <c r="A28" s="387"/>
      <c r="B28" s="387" t="s">
        <v>796</v>
      </c>
      <c r="C28" s="387"/>
      <c r="D28" s="387"/>
      <c r="E28" s="387"/>
      <c r="F28" s="396">
        <v>2362</v>
      </c>
      <c r="G28" s="396">
        <v>3155</v>
      </c>
      <c r="H28" s="396">
        <v>1756</v>
      </c>
    </row>
    <row r="29" spans="1:8" ht="16.5" x14ac:dyDescent="0.25">
      <c r="A29" s="387"/>
      <c r="B29" s="387" t="s">
        <v>797</v>
      </c>
      <c r="C29" s="387"/>
      <c r="D29" s="387"/>
      <c r="E29" s="387"/>
      <c r="F29" s="396">
        <v>9292</v>
      </c>
      <c r="G29" s="396">
        <v>7852</v>
      </c>
      <c r="H29" s="396">
        <v>3230</v>
      </c>
    </row>
    <row r="30" spans="1:8" ht="16.5" x14ac:dyDescent="0.25">
      <c r="A30" s="387"/>
      <c r="B30" s="387" t="s">
        <v>794</v>
      </c>
      <c r="C30" s="387"/>
      <c r="D30" s="387"/>
      <c r="E30" s="387"/>
      <c r="F30" s="396">
        <v>3146</v>
      </c>
      <c r="G30" s="396">
        <v>3252</v>
      </c>
      <c r="H30" s="396">
        <v>1440</v>
      </c>
    </row>
    <row r="31" spans="1:8" ht="16.5" x14ac:dyDescent="0.25">
      <c r="A31" s="387"/>
      <c r="B31" s="387"/>
      <c r="C31" s="387"/>
      <c r="D31" s="387"/>
      <c r="E31" s="387"/>
      <c r="F31" s="396"/>
      <c r="G31" s="396"/>
      <c r="H31" s="396"/>
    </row>
    <row r="32" spans="1:8" ht="16.5" x14ac:dyDescent="0.25">
      <c r="A32" s="387" t="s">
        <v>694</v>
      </c>
      <c r="B32" s="387"/>
      <c r="C32" s="387"/>
      <c r="D32" s="387"/>
      <c r="E32" s="387"/>
      <c r="F32" s="396"/>
      <c r="G32" s="396"/>
      <c r="H32" s="396"/>
    </row>
    <row r="33" spans="1:8" ht="16.5" x14ac:dyDescent="0.25">
      <c r="A33" s="387"/>
      <c r="B33" s="387" t="s">
        <v>795</v>
      </c>
      <c r="C33" s="387"/>
      <c r="D33" s="387"/>
      <c r="E33" s="387"/>
      <c r="F33" s="396">
        <v>0</v>
      </c>
      <c r="G33" s="396">
        <v>40</v>
      </c>
      <c r="H33" s="396">
        <v>40</v>
      </c>
    </row>
    <row r="34" spans="1:8" ht="16.5" x14ac:dyDescent="0.25">
      <c r="A34" s="387"/>
      <c r="B34" s="387" t="s">
        <v>798</v>
      </c>
      <c r="C34" s="387"/>
      <c r="D34" s="387"/>
      <c r="E34" s="387"/>
      <c r="F34" s="396">
        <v>71058</v>
      </c>
      <c r="G34" s="396">
        <v>436141</v>
      </c>
      <c r="H34" s="396">
        <v>135052</v>
      </c>
    </row>
    <row r="35" spans="1:8" ht="16.5" x14ac:dyDescent="0.25">
      <c r="A35" s="387"/>
      <c r="B35" s="387" t="s">
        <v>796</v>
      </c>
      <c r="C35" s="387"/>
      <c r="D35" s="387"/>
      <c r="E35" s="387"/>
      <c r="F35" s="396">
        <v>0</v>
      </c>
      <c r="G35" s="396">
        <v>2124</v>
      </c>
      <c r="H35" s="396">
        <v>2124</v>
      </c>
    </row>
    <row r="36" spans="1:8" ht="16.5" x14ac:dyDescent="0.25">
      <c r="A36" s="387"/>
      <c r="B36" s="387" t="s">
        <v>797</v>
      </c>
      <c r="C36" s="387"/>
      <c r="D36" s="387"/>
      <c r="E36" s="387"/>
      <c r="F36" s="396">
        <v>43137</v>
      </c>
      <c r="G36" s="396">
        <v>55545</v>
      </c>
      <c r="H36" s="396">
        <v>21927</v>
      </c>
    </row>
    <row r="37" spans="1:8" ht="16.5" x14ac:dyDescent="0.25">
      <c r="A37" s="387"/>
      <c r="B37" s="387" t="s">
        <v>799</v>
      </c>
      <c r="C37" s="387"/>
      <c r="D37" s="387"/>
      <c r="E37" s="387"/>
      <c r="F37" s="396">
        <v>0</v>
      </c>
      <c r="G37" s="396">
        <v>499</v>
      </c>
      <c r="H37" s="396">
        <v>499</v>
      </c>
    </row>
    <row r="38" spans="1:8" ht="16.5" x14ac:dyDescent="0.25">
      <c r="A38" s="387"/>
      <c r="B38" s="387" t="s">
        <v>800</v>
      </c>
      <c r="C38" s="387"/>
      <c r="D38" s="387"/>
      <c r="E38" s="387"/>
      <c r="F38" s="396">
        <v>2702</v>
      </c>
      <c r="G38" s="396">
        <v>3515</v>
      </c>
      <c r="H38" s="396">
        <v>2553</v>
      </c>
    </row>
    <row r="39" spans="1:8" ht="16.5" x14ac:dyDescent="0.25">
      <c r="A39" s="387"/>
      <c r="B39" s="387" t="s">
        <v>794</v>
      </c>
      <c r="C39" s="387"/>
      <c r="D39" s="387"/>
      <c r="E39" s="387"/>
      <c r="F39" s="396">
        <v>27866</v>
      </c>
      <c r="G39" s="396">
        <v>86820</v>
      </c>
      <c r="H39" s="396">
        <v>24664</v>
      </c>
    </row>
    <row r="40" spans="1:8" ht="16.5" x14ac:dyDescent="0.25">
      <c r="A40" s="387"/>
      <c r="B40" s="387"/>
      <c r="C40" s="387"/>
      <c r="D40" s="387"/>
      <c r="E40" s="387"/>
      <c r="F40" s="396"/>
      <c r="G40" s="396"/>
      <c r="H40" s="396"/>
    </row>
    <row r="41" spans="1:8" ht="16.5" x14ac:dyDescent="0.25">
      <c r="A41" s="397" t="s">
        <v>46</v>
      </c>
      <c r="B41" s="387"/>
      <c r="C41" s="387"/>
      <c r="D41" s="387"/>
      <c r="E41" s="387"/>
      <c r="F41" s="398">
        <f>SUM(F7:F40)</f>
        <v>162063</v>
      </c>
      <c r="G41" s="398">
        <f>SUM(G7:G40)</f>
        <v>605935</v>
      </c>
      <c r="H41" s="398">
        <f>SUM(H7:H40)</f>
        <v>199626</v>
      </c>
    </row>
    <row r="42" spans="1:8" ht="16.5" x14ac:dyDescent="0.25">
      <c r="A42" s="387"/>
      <c r="B42" s="387"/>
      <c r="C42" s="387"/>
      <c r="D42" s="387"/>
      <c r="E42" s="387"/>
      <c r="F42" s="387"/>
      <c r="G42" s="387"/>
      <c r="H42" s="387"/>
    </row>
    <row r="43" spans="1:8" ht="16.5" x14ac:dyDescent="0.25">
      <c r="A43" s="387"/>
      <c r="B43" s="387"/>
      <c r="C43" s="387"/>
      <c r="D43" s="387"/>
      <c r="E43" s="387"/>
      <c r="F43" s="387"/>
      <c r="G43" s="387"/>
      <c r="H43" s="387"/>
    </row>
    <row r="44" spans="1:8" ht="16.5" x14ac:dyDescent="0.25">
      <c r="A44" s="387"/>
      <c r="B44" s="387"/>
      <c r="C44" s="387"/>
      <c r="D44" s="387"/>
      <c r="E44" s="387"/>
      <c r="F44" s="387"/>
      <c r="G44" s="387"/>
      <c r="H44" s="387"/>
    </row>
    <row r="45" spans="1:8" ht="16.5" x14ac:dyDescent="0.25">
      <c r="A45" s="387"/>
      <c r="B45" s="387"/>
      <c r="C45" s="387"/>
      <c r="D45" s="387"/>
      <c r="E45" s="387"/>
      <c r="F45" s="387"/>
      <c r="G45" s="387"/>
      <c r="H45" s="387"/>
    </row>
    <row r="46" spans="1:8" ht="16.5" x14ac:dyDescent="0.25">
      <c r="A46" s="387"/>
      <c r="B46" s="387"/>
      <c r="C46" s="387"/>
      <c r="D46" s="387"/>
      <c r="E46" s="387"/>
      <c r="F46" s="387"/>
      <c r="G46" s="387"/>
      <c r="H46" s="387"/>
    </row>
    <row r="47" spans="1:8" ht="16.5" x14ac:dyDescent="0.25">
      <c r="A47" s="387"/>
      <c r="B47" s="387"/>
      <c r="C47" s="387"/>
      <c r="D47" s="387"/>
      <c r="E47" s="387"/>
      <c r="F47" s="387"/>
      <c r="G47" s="387"/>
      <c r="H47" s="387"/>
    </row>
    <row r="48" spans="1:8" ht="16.5" x14ac:dyDescent="0.25">
      <c r="A48" s="387"/>
      <c r="B48" s="387"/>
      <c r="C48" s="387"/>
      <c r="D48" s="387"/>
      <c r="E48" s="387"/>
      <c r="F48" s="387"/>
      <c r="G48" s="387"/>
      <c r="H48" s="387"/>
    </row>
    <row r="49" spans="1:8" ht="16.5" x14ac:dyDescent="0.25">
      <c r="A49" s="387"/>
      <c r="B49" s="387"/>
      <c r="C49" s="387"/>
      <c r="D49" s="387"/>
      <c r="E49" s="387"/>
      <c r="F49" s="387"/>
      <c r="G49" s="387"/>
      <c r="H49" s="387"/>
    </row>
    <row r="50" spans="1:8" ht="16.5" x14ac:dyDescent="0.25">
      <c r="A50" s="387"/>
      <c r="B50" s="387"/>
      <c r="C50" s="387"/>
      <c r="D50" s="387"/>
      <c r="E50" s="387"/>
      <c r="F50" s="387"/>
      <c r="G50" s="387"/>
      <c r="H50" s="387"/>
    </row>
    <row r="51" spans="1:8" ht="16.5" x14ac:dyDescent="0.25">
      <c r="A51" s="387"/>
      <c r="B51" s="387"/>
      <c r="C51" s="387"/>
      <c r="D51" s="387"/>
      <c r="E51" s="387"/>
      <c r="F51" s="387"/>
      <c r="G51" s="387"/>
      <c r="H51" s="387"/>
    </row>
    <row r="52" spans="1:8" ht="16.5" x14ac:dyDescent="0.25">
      <c r="A52" s="387"/>
      <c r="B52" s="387"/>
      <c r="C52" s="387"/>
      <c r="D52" s="387"/>
      <c r="E52" s="387"/>
      <c r="F52" s="387"/>
      <c r="G52" s="387"/>
      <c r="H52" s="387"/>
    </row>
    <row r="53" spans="1:8" ht="16.5" x14ac:dyDescent="0.25">
      <c r="A53" s="387"/>
      <c r="B53" s="387"/>
      <c r="C53" s="387"/>
      <c r="D53" s="387"/>
      <c r="E53" s="387"/>
      <c r="F53" s="387"/>
      <c r="G53" s="387"/>
      <c r="H53" s="387"/>
    </row>
    <row r="54" spans="1:8" ht="16.5" x14ac:dyDescent="0.25">
      <c r="A54" s="387"/>
      <c r="B54" s="387"/>
      <c r="C54" s="387"/>
      <c r="D54" s="387"/>
      <c r="E54" s="387"/>
      <c r="F54" s="387"/>
      <c r="G54" s="387"/>
      <c r="H54" s="387"/>
    </row>
    <row r="55" spans="1:8" ht="16.5" x14ac:dyDescent="0.25">
      <c r="A55" s="387"/>
      <c r="B55" s="387"/>
      <c r="C55" s="387"/>
      <c r="D55" s="387"/>
      <c r="E55" s="387"/>
      <c r="F55" s="387"/>
      <c r="G55" s="387"/>
      <c r="H55" s="387"/>
    </row>
    <row r="56" spans="1:8" ht="16.5" x14ac:dyDescent="0.25">
      <c r="A56" s="387"/>
      <c r="B56" s="387"/>
      <c r="C56" s="387"/>
      <c r="D56" s="387"/>
      <c r="E56" s="387"/>
      <c r="F56" s="387"/>
      <c r="G56" s="387"/>
      <c r="H56" s="387"/>
    </row>
    <row r="57" spans="1:8" ht="16.5" x14ac:dyDescent="0.25">
      <c r="A57" s="387"/>
      <c r="B57" s="387"/>
      <c r="C57" s="387"/>
      <c r="D57" s="387"/>
      <c r="E57" s="387"/>
      <c r="F57" s="387"/>
      <c r="G57" s="387"/>
      <c r="H57" s="387"/>
    </row>
    <row r="58" spans="1:8" ht="16.5" x14ac:dyDescent="0.25">
      <c r="A58" s="387"/>
      <c r="B58" s="387"/>
      <c r="C58" s="387"/>
      <c r="D58" s="387"/>
      <c r="E58" s="387"/>
      <c r="F58" s="387"/>
      <c r="G58" s="387"/>
      <c r="H58" s="387"/>
    </row>
    <row r="59" spans="1:8" ht="16.5" x14ac:dyDescent="0.25">
      <c r="A59" s="387"/>
      <c r="B59" s="387"/>
      <c r="C59" s="387"/>
      <c r="D59" s="387"/>
      <c r="E59" s="387"/>
      <c r="F59" s="387"/>
      <c r="G59" s="387"/>
      <c r="H59" s="387"/>
    </row>
    <row r="60" spans="1:8" ht="16.5" x14ac:dyDescent="0.25">
      <c r="A60" s="387"/>
      <c r="B60" s="387"/>
      <c r="C60" s="387"/>
      <c r="D60" s="387"/>
      <c r="E60" s="387"/>
      <c r="F60" s="387"/>
      <c r="G60" s="387"/>
      <c r="H60" s="387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/>
  <dimension ref="A1:L39"/>
  <sheetViews>
    <sheetView view="pageBreakPreview" zoomScale="60" zoomScaleNormal="100" workbookViewId="0">
      <selection activeCell="I10" sqref="I10"/>
    </sheetView>
  </sheetViews>
  <sheetFormatPr defaultRowHeight="12.75" x14ac:dyDescent="0.2"/>
  <cols>
    <col min="1" max="1" width="27.28515625" style="296" customWidth="1"/>
    <col min="2" max="2" width="8.5703125" style="296" customWidth="1"/>
    <col min="3" max="3" width="10.85546875" style="296" customWidth="1"/>
    <col min="4" max="4" width="8.7109375" style="296" customWidth="1"/>
    <col min="5" max="5" width="9.5703125" style="296" customWidth="1"/>
    <col min="6" max="6" width="11" style="296" customWidth="1"/>
    <col min="7" max="7" width="10.42578125" style="296" customWidth="1"/>
    <col min="8" max="8" width="11.7109375" style="296" bestFit="1" customWidth="1"/>
    <col min="9" max="9" width="11.140625" style="296" bestFit="1" customWidth="1"/>
    <col min="10" max="10" width="10.140625" style="296" customWidth="1"/>
    <col min="11" max="11" width="7.7109375" style="296" customWidth="1"/>
    <col min="12" max="256" width="9.140625" style="185"/>
    <col min="257" max="257" width="27.28515625" style="185" customWidth="1"/>
    <col min="258" max="258" width="8.5703125" style="185" customWidth="1"/>
    <col min="259" max="259" width="10.85546875" style="185" customWidth="1"/>
    <col min="260" max="260" width="8.7109375" style="185" customWidth="1"/>
    <col min="261" max="261" width="9.5703125" style="185" customWidth="1"/>
    <col min="262" max="262" width="11" style="185" customWidth="1"/>
    <col min="263" max="263" width="10.42578125" style="185" customWidth="1"/>
    <col min="264" max="264" width="11.7109375" style="185" bestFit="1" customWidth="1"/>
    <col min="265" max="265" width="11.140625" style="185" bestFit="1" customWidth="1"/>
    <col min="266" max="266" width="10.140625" style="185" customWidth="1"/>
    <col min="267" max="267" width="7.7109375" style="185" customWidth="1"/>
    <col min="268" max="512" width="9.140625" style="185"/>
    <col min="513" max="513" width="27.28515625" style="185" customWidth="1"/>
    <col min="514" max="514" width="8.5703125" style="185" customWidth="1"/>
    <col min="515" max="515" width="10.85546875" style="185" customWidth="1"/>
    <col min="516" max="516" width="8.7109375" style="185" customWidth="1"/>
    <col min="517" max="517" width="9.5703125" style="185" customWidth="1"/>
    <col min="518" max="518" width="11" style="185" customWidth="1"/>
    <col min="519" max="519" width="10.42578125" style="185" customWidth="1"/>
    <col min="520" max="520" width="11.7109375" style="185" bestFit="1" customWidth="1"/>
    <col min="521" max="521" width="11.140625" style="185" bestFit="1" customWidth="1"/>
    <col min="522" max="522" width="10.140625" style="185" customWidth="1"/>
    <col min="523" max="523" width="7.7109375" style="185" customWidth="1"/>
    <col min="524" max="768" width="9.140625" style="185"/>
    <col min="769" max="769" width="27.28515625" style="185" customWidth="1"/>
    <col min="770" max="770" width="8.5703125" style="185" customWidth="1"/>
    <col min="771" max="771" width="10.85546875" style="185" customWidth="1"/>
    <col min="772" max="772" width="8.7109375" style="185" customWidth="1"/>
    <col min="773" max="773" width="9.5703125" style="185" customWidth="1"/>
    <col min="774" max="774" width="11" style="185" customWidth="1"/>
    <col min="775" max="775" width="10.42578125" style="185" customWidth="1"/>
    <col min="776" max="776" width="11.7109375" style="185" bestFit="1" customWidth="1"/>
    <col min="777" max="777" width="11.140625" style="185" bestFit="1" customWidth="1"/>
    <col min="778" max="778" width="10.140625" style="185" customWidth="1"/>
    <col min="779" max="779" width="7.7109375" style="185" customWidth="1"/>
    <col min="780" max="1024" width="9.140625" style="185"/>
    <col min="1025" max="1025" width="27.28515625" style="185" customWidth="1"/>
    <col min="1026" max="1026" width="8.5703125" style="185" customWidth="1"/>
    <col min="1027" max="1027" width="10.85546875" style="185" customWidth="1"/>
    <col min="1028" max="1028" width="8.7109375" style="185" customWidth="1"/>
    <col min="1029" max="1029" width="9.5703125" style="185" customWidth="1"/>
    <col min="1030" max="1030" width="11" style="185" customWidth="1"/>
    <col min="1031" max="1031" width="10.42578125" style="185" customWidth="1"/>
    <col min="1032" max="1032" width="11.7109375" style="185" bestFit="1" customWidth="1"/>
    <col min="1033" max="1033" width="11.140625" style="185" bestFit="1" customWidth="1"/>
    <col min="1034" max="1034" width="10.140625" style="185" customWidth="1"/>
    <col min="1035" max="1035" width="7.7109375" style="185" customWidth="1"/>
    <col min="1036" max="1280" width="9.140625" style="185"/>
    <col min="1281" max="1281" width="27.28515625" style="185" customWidth="1"/>
    <col min="1282" max="1282" width="8.5703125" style="185" customWidth="1"/>
    <col min="1283" max="1283" width="10.85546875" style="185" customWidth="1"/>
    <col min="1284" max="1284" width="8.7109375" style="185" customWidth="1"/>
    <col min="1285" max="1285" width="9.5703125" style="185" customWidth="1"/>
    <col min="1286" max="1286" width="11" style="185" customWidth="1"/>
    <col min="1287" max="1287" width="10.42578125" style="185" customWidth="1"/>
    <col min="1288" max="1288" width="11.7109375" style="185" bestFit="1" customWidth="1"/>
    <col min="1289" max="1289" width="11.140625" style="185" bestFit="1" customWidth="1"/>
    <col min="1290" max="1290" width="10.140625" style="185" customWidth="1"/>
    <col min="1291" max="1291" width="7.7109375" style="185" customWidth="1"/>
    <col min="1292" max="1536" width="9.140625" style="185"/>
    <col min="1537" max="1537" width="27.28515625" style="185" customWidth="1"/>
    <col min="1538" max="1538" width="8.5703125" style="185" customWidth="1"/>
    <col min="1539" max="1539" width="10.85546875" style="185" customWidth="1"/>
    <col min="1540" max="1540" width="8.7109375" style="185" customWidth="1"/>
    <col min="1541" max="1541" width="9.5703125" style="185" customWidth="1"/>
    <col min="1542" max="1542" width="11" style="185" customWidth="1"/>
    <col min="1543" max="1543" width="10.42578125" style="185" customWidth="1"/>
    <col min="1544" max="1544" width="11.7109375" style="185" bestFit="1" customWidth="1"/>
    <col min="1545" max="1545" width="11.140625" style="185" bestFit="1" customWidth="1"/>
    <col min="1546" max="1546" width="10.140625" style="185" customWidth="1"/>
    <col min="1547" max="1547" width="7.7109375" style="185" customWidth="1"/>
    <col min="1548" max="1792" width="9.140625" style="185"/>
    <col min="1793" max="1793" width="27.28515625" style="185" customWidth="1"/>
    <col min="1794" max="1794" width="8.5703125" style="185" customWidth="1"/>
    <col min="1795" max="1795" width="10.85546875" style="185" customWidth="1"/>
    <col min="1796" max="1796" width="8.7109375" style="185" customWidth="1"/>
    <col min="1797" max="1797" width="9.5703125" style="185" customWidth="1"/>
    <col min="1798" max="1798" width="11" style="185" customWidth="1"/>
    <col min="1799" max="1799" width="10.42578125" style="185" customWidth="1"/>
    <col min="1800" max="1800" width="11.7109375" style="185" bestFit="1" customWidth="1"/>
    <col min="1801" max="1801" width="11.140625" style="185" bestFit="1" customWidth="1"/>
    <col min="1802" max="1802" width="10.140625" style="185" customWidth="1"/>
    <col min="1803" max="1803" width="7.7109375" style="185" customWidth="1"/>
    <col min="1804" max="2048" width="9.140625" style="185"/>
    <col min="2049" max="2049" width="27.28515625" style="185" customWidth="1"/>
    <col min="2050" max="2050" width="8.5703125" style="185" customWidth="1"/>
    <col min="2051" max="2051" width="10.85546875" style="185" customWidth="1"/>
    <col min="2052" max="2052" width="8.7109375" style="185" customWidth="1"/>
    <col min="2053" max="2053" width="9.5703125" style="185" customWidth="1"/>
    <col min="2054" max="2054" width="11" style="185" customWidth="1"/>
    <col min="2055" max="2055" width="10.42578125" style="185" customWidth="1"/>
    <col min="2056" max="2056" width="11.7109375" style="185" bestFit="1" customWidth="1"/>
    <col min="2057" max="2057" width="11.140625" style="185" bestFit="1" customWidth="1"/>
    <col min="2058" max="2058" width="10.140625" style="185" customWidth="1"/>
    <col min="2059" max="2059" width="7.7109375" style="185" customWidth="1"/>
    <col min="2060" max="2304" width="9.140625" style="185"/>
    <col min="2305" max="2305" width="27.28515625" style="185" customWidth="1"/>
    <col min="2306" max="2306" width="8.5703125" style="185" customWidth="1"/>
    <col min="2307" max="2307" width="10.85546875" style="185" customWidth="1"/>
    <col min="2308" max="2308" width="8.7109375" style="185" customWidth="1"/>
    <col min="2309" max="2309" width="9.5703125" style="185" customWidth="1"/>
    <col min="2310" max="2310" width="11" style="185" customWidth="1"/>
    <col min="2311" max="2311" width="10.42578125" style="185" customWidth="1"/>
    <col min="2312" max="2312" width="11.7109375" style="185" bestFit="1" customWidth="1"/>
    <col min="2313" max="2313" width="11.140625" style="185" bestFit="1" customWidth="1"/>
    <col min="2314" max="2314" width="10.140625" style="185" customWidth="1"/>
    <col min="2315" max="2315" width="7.7109375" style="185" customWidth="1"/>
    <col min="2316" max="2560" width="9.140625" style="185"/>
    <col min="2561" max="2561" width="27.28515625" style="185" customWidth="1"/>
    <col min="2562" max="2562" width="8.5703125" style="185" customWidth="1"/>
    <col min="2563" max="2563" width="10.85546875" style="185" customWidth="1"/>
    <col min="2564" max="2564" width="8.7109375" style="185" customWidth="1"/>
    <col min="2565" max="2565" width="9.5703125" style="185" customWidth="1"/>
    <col min="2566" max="2566" width="11" style="185" customWidth="1"/>
    <col min="2567" max="2567" width="10.42578125" style="185" customWidth="1"/>
    <col min="2568" max="2568" width="11.7109375" style="185" bestFit="1" customWidth="1"/>
    <col min="2569" max="2569" width="11.140625" style="185" bestFit="1" customWidth="1"/>
    <col min="2570" max="2570" width="10.140625" style="185" customWidth="1"/>
    <col min="2571" max="2571" width="7.7109375" style="185" customWidth="1"/>
    <col min="2572" max="2816" width="9.140625" style="185"/>
    <col min="2817" max="2817" width="27.28515625" style="185" customWidth="1"/>
    <col min="2818" max="2818" width="8.5703125" style="185" customWidth="1"/>
    <col min="2819" max="2819" width="10.85546875" style="185" customWidth="1"/>
    <col min="2820" max="2820" width="8.7109375" style="185" customWidth="1"/>
    <col min="2821" max="2821" width="9.5703125" style="185" customWidth="1"/>
    <col min="2822" max="2822" width="11" style="185" customWidth="1"/>
    <col min="2823" max="2823" width="10.42578125" style="185" customWidth="1"/>
    <col min="2824" max="2824" width="11.7109375" style="185" bestFit="1" customWidth="1"/>
    <col min="2825" max="2825" width="11.140625" style="185" bestFit="1" customWidth="1"/>
    <col min="2826" max="2826" width="10.140625" style="185" customWidth="1"/>
    <col min="2827" max="2827" width="7.7109375" style="185" customWidth="1"/>
    <col min="2828" max="3072" width="9.140625" style="185"/>
    <col min="3073" max="3073" width="27.28515625" style="185" customWidth="1"/>
    <col min="3074" max="3074" width="8.5703125" style="185" customWidth="1"/>
    <col min="3075" max="3075" width="10.85546875" style="185" customWidth="1"/>
    <col min="3076" max="3076" width="8.7109375" style="185" customWidth="1"/>
    <col min="3077" max="3077" width="9.5703125" style="185" customWidth="1"/>
    <col min="3078" max="3078" width="11" style="185" customWidth="1"/>
    <col min="3079" max="3079" width="10.42578125" style="185" customWidth="1"/>
    <col min="3080" max="3080" width="11.7109375" style="185" bestFit="1" customWidth="1"/>
    <col min="3081" max="3081" width="11.140625" style="185" bestFit="1" customWidth="1"/>
    <col min="3082" max="3082" width="10.140625" style="185" customWidth="1"/>
    <col min="3083" max="3083" width="7.7109375" style="185" customWidth="1"/>
    <col min="3084" max="3328" width="9.140625" style="185"/>
    <col min="3329" max="3329" width="27.28515625" style="185" customWidth="1"/>
    <col min="3330" max="3330" width="8.5703125" style="185" customWidth="1"/>
    <col min="3331" max="3331" width="10.85546875" style="185" customWidth="1"/>
    <col min="3332" max="3332" width="8.7109375" style="185" customWidth="1"/>
    <col min="3333" max="3333" width="9.5703125" style="185" customWidth="1"/>
    <col min="3334" max="3334" width="11" style="185" customWidth="1"/>
    <col min="3335" max="3335" width="10.42578125" style="185" customWidth="1"/>
    <col min="3336" max="3336" width="11.7109375" style="185" bestFit="1" customWidth="1"/>
    <col min="3337" max="3337" width="11.140625" style="185" bestFit="1" customWidth="1"/>
    <col min="3338" max="3338" width="10.140625" style="185" customWidth="1"/>
    <col min="3339" max="3339" width="7.7109375" style="185" customWidth="1"/>
    <col min="3340" max="3584" width="9.140625" style="185"/>
    <col min="3585" max="3585" width="27.28515625" style="185" customWidth="1"/>
    <col min="3586" max="3586" width="8.5703125" style="185" customWidth="1"/>
    <col min="3587" max="3587" width="10.85546875" style="185" customWidth="1"/>
    <col min="3588" max="3588" width="8.7109375" style="185" customWidth="1"/>
    <col min="3589" max="3589" width="9.5703125" style="185" customWidth="1"/>
    <col min="3590" max="3590" width="11" style="185" customWidth="1"/>
    <col min="3591" max="3591" width="10.42578125" style="185" customWidth="1"/>
    <col min="3592" max="3592" width="11.7109375" style="185" bestFit="1" customWidth="1"/>
    <col min="3593" max="3593" width="11.140625" style="185" bestFit="1" customWidth="1"/>
    <col min="3594" max="3594" width="10.140625" style="185" customWidth="1"/>
    <col min="3595" max="3595" width="7.7109375" style="185" customWidth="1"/>
    <col min="3596" max="3840" width="9.140625" style="185"/>
    <col min="3841" max="3841" width="27.28515625" style="185" customWidth="1"/>
    <col min="3842" max="3842" width="8.5703125" style="185" customWidth="1"/>
    <col min="3843" max="3843" width="10.85546875" style="185" customWidth="1"/>
    <col min="3844" max="3844" width="8.7109375" style="185" customWidth="1"/>
    <col min="3845" max="3845" width="9.5703125" style="185" customWidth="1"/>
    <col min="3846" max="3846" width="11" style="185" customWidth="1"/>
    <col min="3847" max="3847" width="10.42578125" style="185" customWidth="1"/>
    <col min="3848" max="3848" width="11.7109375" style="185" bestFit="1" customWidth="1"/>
    <col min="3849" max="3849" width="11.140625" style="185" bestFit="1" customWidth="1"/>
    <col min="3850" max="3850" width="10.140625" style="185" customWidth="1"/>
    <col min="3851" max="3851" width="7.7109375" style="185" customWidth="1"/>
    <col min="3852" max="4096" width="9.140625" style="185"/>
    <col min="4097" max="4097" width="27.28515625" style="185" customWidth="1"/>
    <col min="4098" max="4098" width="8.5703125" style="185" customWidth="1"/>
    <col min="4099" max="4099" width="10.85546875" style="185" customWidth="1"/>
    <col min="4100" max="4100" width="8.7109375" style="185" customWidth="1"/>
    <col min="4101" max="4101" width="9.5703125" style="185" customWidth="1"/>
    <col min="4102" max="4102" width="11" style="185" customWidth="1"/>
    <col min="4103" max="4103" width="10.42578125" style="185" customWidth="1"/>
    <col min="4104" max="4104" width="11.7109375" style="185" bestFit="1" customWidth="1"/>
    <col min="4105" max="4105" width="11.140625" style="185" bestFit="1" customWidth="1"/>
    <col min="4106" max="4106" width="10.140625" style="185" customWidth="1"/>
    <col min="4107" max="4107" width="7.7109375" style="185" customWidth="1"/>
    <col min="4108" max="4352" width="9.140625" style="185"/>
    <col min="4353" max="4353" width="27.28515625" style="185" customWidth="1"/>
    <col min="4354" max="4354" width="8.5703125" style="185" customWidth="1"/>
    <col min="4355" max="4355" width="10.85546875" style="185" customWidth="1"/>
    <col min="4356" max="4356" width="8.7109375" style="185" customWidth="1"/>
    <col min="4357" max="4357" width="9.5703125" style="185" customWidth="1"/>
    <col min="4358" max="4358" width="11" style="185" customWidth="1"/>
    <col min="4359" max="4359" width="10.42578125" style="185" customWidth="1"/>
    <col min="4360" max="4360" width="11.7109375" style="185" bestFit="1" customWidth="1"/>
    <col min="4361" max="4361" width="11.140625" style="185" bestFit="1" customWidth="1"/>
    <col min="4362" max="4362" width="10.140625" style="185" customWidth="1"/>
    <col min="4363" max="4363" width="7.7109375" style="185" customWidth="1"/>
    <col min="4364" max="4608" width="9.140625" style="185"/>
    <col min="4609" max="4609" width="27.28515625" style="185" customWidth="1"/>
    <col min="4610" max="4610" width="8.5703125" style="185" customWidth="1"/>
    <col min="4611" max="4611" width="10.85546875" style="185" customWidth="1"/>
    <col min="4612" max="4612" width="8.7109375" style="185" customWidth="1"/>
    <col min="4613" max="4613" width="9.5703125" style="185" customWidth="1"/>
    <col min="4614" max="4614" width="11" style="185" customWidth="1"/>
    <col min="4615" max="4615" width="10.42578125" style="185" customWidth="1"/>
    <col min="4616" max="4616" width="11.7109375" style="185" bestFit="1" customWidth="1"/>
    <col min="4617" max="4617" width="11.140625" style="185" bestFit="1" customWidth="1"/>
    <col min="4618" max="4618" width="10.140625" style="185" customWidth="1"/>
    <col min="4619" max="4619" width="7.7109375" style="185" customWidth="1"/>
    <col min="4620" max="4864" width="9.140625" style="185"/>
    <col min="4865" max="4865" width="27.28515625" style="185" customWidth="1"/>
    <col min="4866" max="4866" width="8.5703125" style="185" customWidth="1"/>
    <col min="4867" max="4867" width="10.85546875" style="185" customWidth="1"/>
    <col min="4868" max="4868" width="8.7109375" style="185" customWidth="1"/>
    <col min="4869" max="4869" width="9.5703125" style="185" customWidth="1"/>
    <col min="4870" max="4870" width="11" style="185" customWidth="1"/>
    <col min="4871" max="4871" width="10.42578125" style="185" customWidth="1"/>
    <col min="4872" max="4872" width="11.7109375" style="185" bestFit="1" customWidth="1"/>
    <col min="4873" max="4873" width="11.140625" style="185" bestFit="1" customWidth="1"/>
    <col min="4874" max="4874" width="10.140625" style="185" customWidth="1"/>
    <col min="4875" max="4875" width="7.7109375" style="185" customWidth="1"/>
    <col min="4876" max="5120" width="9.140625" style="185"/>
    <col min="5121" max="5121" width="27.28515625" style="185" customWidth="1"/>
    <col min="5122" max="5122" width="8.5703125" style="185" customWidth="1"/>
    <col min="5123" max="5123" width="10.85546875" style="185" customWidth="1"/>
    <col min="5124" max="5124" width="8.7109375" style="185" customWidth="1"/>
    <col min="5125" max="5125" width="9.5703125" style="185" customWidth="1"/>
    <col min="5126" max="5126" width="11" style="185" customWidth="1"/>
    <col min="5127" max="5127" width="10.42578125" style="185" customWidth="1"/>
    <col min="5128" max="5128" width="11.7109375" style="185" bestFit="1" customWidth="1"/>
    <col min="5129" max="5129" width="11.140625" style="185" bestFit="1" customWidth="1"/>
    <col min="5130" max="5130" width="10.140625" style="185" customWidth="1"/>
    <col min="5131" max="5131" width="7.7109375" style="185" customWidth="1"/>
    <col min="5132" max="5376" width="9.140625" style="185"/>
    <col min="5377" max="5377" width="27.28515625" style="185" customWidth="1"/>
    <col min="5378" max="5378" width="8.5703125" style="185" customWidth="1"/>
    <col min="5379" max="5379" width="10.85546875" style="185" customWidth="1"/>
    <col min="5380" max="5380" width="8.7109375" style="185" customWidth="1"/>
    <col min="5381" max="5381" width="9.5703125" style="185" customWidth="1"/>
    <col min="5382" max="5382" width="11" style="185" customWidth="1"/>
    <col min="5383" max="5383" width="10.42578125" style="185" customWidth="1"/>
    <col min="5384" max="5384" width="11.7109375" style="185" bestFit="1" customWidth="1"/>
    <col min="5385" max="5385" width="11.140625" style="185" bestFit="1" customWidth="1"/>
    <col min="5386" max="5386" width="10.140625" style="185" customWidth="1"/>
    <col min="5387" max="5387" width="7.7109375" style="185" customWidth="1"/>
    <col min="5388" max="5632" width="9.140625" style="185"/>
    <col min="5633" max="5633" width="27.28515625" style="185" customWidth="1"/>
    <col min="5634" max="5634" width="8.5703125" style="185" customWidth="1"/>
    <col min="5635" max="5635" width="10.85546875" style="185" customWidth="1"/>
    <col min="5636" max="5636" width="8.7109375" style="185" customWidth="1"/>
    <col min="5637" max="5637" width="9.5703125" style="185" customWidth="1"/>
    <col min="5638" max="5638" width="11" style="185" customWidth="1"/>
    <col min="5639" max="5639" width="10.42578125" style="185" customWidth="1"/>
    <col min="5640" max="5640" width="11.7109375" style="185" bestFit="1" customWidth="1"/>
    <col min="5641" max="5641" width="11.140625" style="185" bestFit="1" customWidth="1"/>
    <col min="5642" max="5642" width="10.140625" style="185" customWidth="1"/>
    <col min="5643" max="5643" width="7.7109375" style="185" customWidth="1"/>
    <col min="5644" max="5888" width="9.140625" style="185"/>
    <col min="5889" max="5889" width="27.28515625" style="185" customWidth="1"/>
    <col min="5890" max="5890" width="8.5703125" style="185" customWidth="1"/>
    <col min="5891" max="5891" width="10.85546875" style="185" customWidth="1"/>
    <col min="5892" max="5892" width="8.7109375" style="185" customWidth="1"/>
    <col min="5893" max="5893" width="9.5703125" style="185" customWidth="1"/>
    <col min="5894" max="5894" width="11" style="185" customWidth="1"/>
    <col min="5895" max="5895" width="10.42578125" style="185" customWidth="1"/>
    <col min="5896" max="5896" width="11.7109375" style="185" bestFit="1" customWidth="1"/>
    <col min="5897" max="5897" width="11.140625" style="185" bestFit="1" customWidth="1"/>
    <col min="5898" max="5898" width="10.140625" style="185" customWidth="1"/>
    <col min="5899" max="5899" width="7.7109375" style="185" customWidth="1"/>
    <col min="5900" max="6144" width="9.140625" style="185"/>
    <col min="6145" max="6145" width="27.28515625" style="185" customWidth="1"/>
    <col min="6146" max="6146" width="8.5703125" style="185" customWidth="1"/>
    <col min="6147" max="6147" width="10.85546875" style="185" customWidth="1"/>
    <col min="6148" max="6148" width="8.7109375" style="185" customWidth="1"/>
    <col min="6149" max="6149" width="9.5703125" style="185" customWidth="1"/>
    <col min="6150" max="6150" width="11" style="185" customWidth="1"/>
    <col min="6151" max="6151" width="10.42578125" style="185" customWidth="1"/>
    <col min="6152" max="6152" width="11.7109375" style="185" bestFit="1" customWidth="1"/>
    <col min="6153" max="6153" width="11.140625" style="185" bestFit="1" customWidth="1"/>
    <col min="6154" max="6154" width="10.140625" style="185" customWidth="1"/>
    <col min="6155" max="6155" width="7.7109375" style="185" customWidth="1"/>
    <col min="6156" max="6400" width="9.140625" style="185"/>
    <col min="6401" max="6401" width="27.28515625" style="185" customWidth="1"/>
    <col min="6402" max="6402" width="8.5703125" style="185" customWidth="1"/>
    <col min="6403" max="6403" width="10.85546875" style="185" customWidth="1"/>
    <col min="6404" max="6404" width="8.7109375" style="185" customWidth="1"/>
    <col min="6405" max="6405" width="9.5703125" style="185" customWidth="1"/>
    <col min="6406" max="6406" width="11" style="185" customWidth="1"/>
    <col min="6407" max="6407" width="10.42578125" style="185" customWidth="1"/>
    <col min="6408" max="6408" width="11.7109375" style="185" bestFit="1" customWidth="1"/>
    <col min="6409" max="6409" width="11.140625" style="185" bestFit="1" customWidth="1"/>
    <col min="6410" max="6410" width="10.140625" style="185" customWidth="1"/>
    <col min="6411" max="6411" width="7.7109375" style="185" customWidth="1"/>
    <col min="6412" max="6656" width="9.140625" style="185"/>
    <col min="6657" max="6657" width="27.28515625" style="185" customWidth="1"/>
    <col min="6658" max="6658" width="8.5703125" style="185" customWidth="1"/>
    <col min="6659" max="6659" width="10.85546875" style="185" customWidth="1"/>
    <col min="6660" max="6660" width="8.7109375" style="185" customWidth="1"/>
    <col min="6661" max="6661" width="9.5703125" style="185" customWidth="1"/>
    <col min="6662" max="6662" width="11" style="185" customWidth="1"/>
    <col min="6663" max="6663" width="10.42578125" style="185" customWidth="1"/>
    <col min="6664" max="6664" width="11.7109375" style="185" bestFit="1" customWidth="1"/>
    <col min="6665" max="6665" width="11.140625" style="185" bestFit="1" customWidth="1"/>
    <col min="6666" max="6666" width="10.140625" style="185" customWidth="1"/>
    <col min="6667" max="6667" width="7.7109375" style="185" customWidth="1"/>
    <col min="6668" max="6912" width="9.140625" style="185"/>
    <col min="6913" max="6913" width="27.28515625" style="185" customWidth="1"/>
    <col min="6914" max="6914" width="8.5703125" style="185" customWidth="1"/>
    <col min="6915" max="6915" width="10.85546875" style="185" customWidth="1"/>
    <col min="6916" max="6916" width="8.7109375" style="185" customWidth="1"/>
    <col min="6917" max="6917" width="9.5703125" style="185" customWidth="1"/>
    <col min="6918" max="6918" width="11" style="185" customWidth="1"/>
    <col min="6919" max="6919" width="10.42578125" style="185" customWidth="1"/>
    <col min="6920" max="6920" width="11.7109375" style="185" bestFit="1" customWidth="1"/>
    <col min="6921" max="6921" width="11.140625" style="185" bestFit="1" customWidth="1"/>
    <col min="6922" max="6922" width="10.140625" style="185" customWidth="1"/>
    <col min="6923" max="6923" width="7.7109375" style="185" customWidth="1"/>
    <col min="6924" max="7168" width="9.140625" style="185"/>
    <col min="7169" max="7169" width="27.28515625" style="185" customWidth="1"/>
    <col min="7170" max="7170" width="8.5703125" style="185" customWidth="1"/>
    <col min="7171" max="7171" width="10.85546875" style="185" customWidth="1"/>
    <col min="7172" max="7172" width="8.7109375" style="185" customWidth="1"/>
    <col min="7173" max="7173" width="9.5703125" style="185" customWidth="1"/>
    <col min="7174" max="7174" width="11" style="185" customWidth="1"/>
    <col min="7175" max="7175" width="10.42578125" style="185" customWidth="1"/>
    <col min="7176" max="7176" width="11.7109375" style="185" bestFit="1" customWidth="1"/>
    <col min="7177" max="7177" width="11.140625" style="185" bestFit="1" customWidth="1"/>
    <col min="7178" max="7178" width="10.140625" style="185" customWidth="1"/>
    <col min="7179" max="7179" width="7.7109375" style="185" customWidth="1"/>
    <col min="7180" max="7424" width="9.140625" style="185"/>
    <col min="7425" max="7425" width="27.28515625" style="185" customWidth="1"/>
    <col min="7426" max="7426" width="8.5703125" style="185" customWidth="1"/>
    <col min="7427" max="7427" width="10.85546875" style="185" customWidth="1"/>
    <col min="7428" max="7428" width="8.7109375" style="185" customWidth="1"/>
    <col min="7429" max="7429" width="9.5703125" style="185" customWidth="1"/>
    <col min="7430" max="7430" width="11" style="185" customWidth="1"/>
    <col min="7431" max="7431" width="10.42578125" style="185" customWidth="1"/>
    <col min="7432" max="7432" width="11.7109375" style="185" bestFit="1" customWidth="1"/>
    <col min="7433" max="7433" width="11.140625" style="185" bestFit="1" customWidth="1"/>
    <col min="7434" max="7434" width="10.140625" style="185" customWidth="1"/>
    <col min="7435" max="7435" width="7.7109375" style="185" customWidth="1"/>
    <col min="7436" max="7680" width="9.140625" style="185"/>
    <col min="7681" max="7681" width="27.28515625" style="185" customWidth="1"/>
    <col min="7682" max="7682" width="8.5703125" style="185" customWidth="1"/>
    <col min="7683" max="7683" width="10.85546875" style="185" customWidth="1"/>
    <col min="7684" max="7684" width="8.7109375" style="185" customWidth="1"/>
    <col min="7685" max="7685" width="9.5703125" style="185" customWidth="1"/>
    <col min="7686" max="7686" width="11" style="185" customWidth="1"/>
    <col min="7687" max="7687" width="10.42578125" style="185" customWidth="1"/>
    <col min="7688" max="7688" width="11.7109375" style="185" bestFit="1" customWidth="1"/>
    <col min="7689" max="7689" width="11.140625" style="185" bestFit="1" customWidth="1"/>
    <col min="7690" max="7690" width="10.140625" style="185" customWidth="1"/>
    <col min="7691" max="7691" width="7.7109375" style="185" customWidth="1"/>
    <col min="7692" max="7936" width="9.140625" style="185"/>
    <col min="7937" max="7937" width="27.28515625" style="185" customWidth="1"/>
    <col min="7938" max="7938" width="8.5703125" style="185" customWidth="1"/>
    <col min="7939" max="7939" width="10.85546875" style="185" customWidth="1"/>
    <col min="7940" max="7940" width="8.7109375" style="185" customWidth="1"/>
    <col min="7941" max="7941" width="9.5703125" style="185" customWidth="1"/>
    <col min="7942" max="7942" width="11" style="185" customWidth="1"/>
    <col min="7943" max="7943" width="10.42578125" style="185" customWidth="1"/>
    <col min="7944" max="7944" width="11.7109375" style="185" bestFit="1" customWidth="1"/>
    <col min="7945" max="7945" width="11.140625" style="185" bestFit="1" customWidth="1"/>
    <col min="7946" max="7946" width="10.140625" style="185" customWidth="1"/>
    <col min="7947" max="7947" width="7.7109375" style="185" customWidth="1"/>
    <col min="7948" max="8192" width="9.140625" style="185"/>
    <col min="8193" max="8193" width="27.28515625" style="185" customWidth="1"/>
    <col min="8194" max="8194" width="8.5703125" style="185" customWidth="1"/>
    <col min="8195" max="8195" width="10.85546875" style="185" customWidth="1"/>
    <col min="8196" max="8196" width="8.7109375" style="185" customWidth="1"/>
    <col min="8197" max="8197" width="9.5703125" style="185" customWidth="1"/>
    <col min="8198" max="8198" width="11" style="185" customWidth="1"/>
    <col min="8199" max="8199" width="10.42578125" style="185" customWidth="1"/>
    <col min="8200" max="8200" width="11.7109375" style="185" bestFit="1" customWidth="1"/>
    <col min="8201" max="8201" width="11.140625" style="185" bestFit="1" customWidth="1"/>
    <col min="8202" max="8202" width="10.140625" style="185" customWidth="1"/>
    <col min="8203" max="8203" width="7.7109375" style="185" customWidth="1"/>
    <col min="8204" max="8448" width="9.140625" style="185"/>
    <col min="8449" max="8449" width="27.28515625" style="185" customWidth="1"/>
    <col min="8450" max="8450" width="8.5703125" style="185" customWidth="1"/>
    <col min="8451" max="8451" width="10.85546875" style="185" customWidth="1"/>
    <col min="8452" max="8452" width="8.7109375" style="185" customWidth="1"/>
    <col min="8453" max="8453" width="9.5703125" style="185" customWidth="1"/>
    <col min="8454" max="8454" width="11" style="185" customWidth="1"/>
    <col min="8455" max="8455" width="10.42578125" style="185" customWidth="1"/>
    <col min="8456" max="8456" width="11.7109375" style="185" bestFit="1" customWidth="1"/>
    <col min="8457" max="8457" width="11.140625" style="185" bestFit="1" customWidth="1"/>
    <col min="8458" max="8458" width="10.140625" style="185" customWidth="1"/>
    <col min="8459" max="8459" width="7.7109375" style="185" customWidth="1"/>
    <col min="8460" max="8704" width="9.140625" style="185"/>
    <col min="8705" max="8705" width="27.28515625" style="185" customWidth="1"/>
    <col min="8706" max="8706" width="8.5703125" style="185" customWidth="1"/>
    <col min="8707" max="8707" width="10.85546875" style="185" customWidth="1"/>
    <col min="8708" max="8708" width="8.7109375" style="185" customWidth="1"/>
    <col min="8709" max="8709" width="9.5703125" style="185" customWidth="1"/>
    <col min="8710" max="8710" width="11" style="185" customWidth="1"/>
    <col min="8711" max="8711" width="10.42578125" style="185" customWidth="1"/>
    <col min="8712" max="8712" width="11.7109375" style="185" bestFit="1" customWidth="1"/>
    <col min="8713" max="8713" width="11.140625" style="185" bestFit="1" customWidth="1"/>
    <col min="8714" max="8714" width="10.140625" style="185" customWidth="1"/>
    <col min="8715" max="8715" width="7.7109375" style="185" customWidth="1"/>
    <col min="8716" max="8960" width="9.140625" style="185"/>
    <col min="8961" max="8961" width="27.28515625" style="185" customWidth="1"/>
    <col min="8962" max="8962" width="8.5703125" style="185" customWidth="1"/>
    <col min="8963" max="8963" width="10.85546875" style="185" customWidth="1"/>
    <col min="8964" max="8964" width="8.7109375" style="185" customWidth="1"/>
    <col min="8965" max="8965" width="9.5703125" style="185" customWidth="1"/>
    <col min="8966" max="8966" width="11" style="185" customWidth="1"/>
    <col min="8967" max="8967" width="10.42578125" style="185" customWidth="1"/>
    <col min="8968" max="8968" width="11.7109375" style="185" bestFit="1" customWidth="1"/>
    <col min="8969" max="8969" width="11.140625" style="185" bestFit="1" customWidth="1"/>
    <col min="8970" max="8970" width="10.140625" style="185" customWidth="1"/>
    <col min="8971" max="8971" width="7.7109375" style="185" customWidth="1"/>
    <col min="8972" max="9216" width="9.140625" style="185"/>
    <col min="9217" max="9217" width="27.28515625" style="185" customWidth="1"/>
    <col min="9218" max="9218" width="8.5703125" style="185" customWidth="1"/>
    <col min="9219" max="9219" width="10.85546875" style="185" customWidth="1"/>
    <col min="9220" max="9220" width="8.7109375" style="185" customWidth="1"/>
    <col min="9221" max="9221" width="9.5703125" style="185" customWidth="1"/>
    <col min="9222" max="9222" width="11" style="185" customWidth="1"/>
    <col min="9223" max="9223" width="10.42578125" style="185" customWidth="1"/>
    <col min="9224" max="9224" width="11.7109375" style="185" bestFit="1" customWidth="1"/>
    <col min="9225" max="9225" width="11.140625" style="185" bestFit="1" customWidth="1"/>
    <col min="9226" max="9226" width="10.140625" style="185" customWidth="1"/>
    <col min="9227" max="9227" width="7.7109375" style="185" customWidth="1"/>
    <col min="9228" max="9472" width="9.140625" style="185"/>
    <col min="9473" max="9473" width="27.28515625" style="185" customWidth="1"/>
    <col min="9474" max="9474" width="8.5703125" style="185" customWidth="1"/>
    <col min="9475" max="9475" width="10.85546875" style="185" customWidth="1"/>
    <col min="9476" max="9476" width="8.7109375" style="185" customWidth="1"/>
    <col min="9477" max="9477" width="9.5703125" style="185" customWidth="1"/>
    <col min="9478" max="9478" width="11" style="185" customWidth="1"/>
    <col min="9479" max="9479" width="10.42578125" style="185" customWidth="1"/>
    <col min="9480" max="9480" width="11.7109375" style="185" bestFit="1" customWidth="1"/>
    <col min="9481" max="9481" width="11.140625" style="185" bestFit="1" customWidth="1"/>
    <col min="9482" max="9482" width="10.140625" style="185" customWidth="1"/>
    <col min="9483" max="9483" width="7.7109375" style="185" customWidth="1"/>
    <col min="9484" max="9728" width="9.140625" style="185"/>
    <col min="9729" max="9729" width="27.28515625" style="185" customWidth="1"/>
    <col min="9730" max="9730" width="8.5703125" style="185" customWidth="1"/>
    <col min="9731" max="9731" width="10.85546875" style="185" customWidth="1"/>
    <col min="9732" max="9732" width="8.7109375" style="185" customWidth="1"/>
    <col min="9733" max="9733" width="9.5703125" style="185" customWidth="1"/>
    <col min="9734" max="9734" width="11" style="185" customWidth="1"/>
    <col min="9735" max="9735" width="10.42578125" style="185" customWidth="1"/>
    <col min="9736" max="9736" width="11.7109375" style="185" bestFit="1" customWidth="1"/>
    <col min="9737" max="9737" width="11.140625" style="185" bestFit="1" customWidth="1"/>
    <col min="9738" max="9738" width="10.140625" style="185" customWidth="1"/>
    <col min="9739" max="9739" width="7.7109375" style="185" customWidth="1"/>
    <col min="9740" max="9984" width="9.140625" style="185"/>
    <col min="9985" max="9985" width="27.28515625" style="185" customWidth="1"/>
    <col min="9986" max="9986" width="8.5703125" style="185" customWidth="1"/>
    <col min="9987" max="9987" width="10.85546875" style="185" customWidth="1"/>
    <col min="9988" max="9988" width="8.7109375" style="185" customWidth="1"/>
    <col min="9989" max="9989" width="9.5703125" style="185" customWidth="1"/>
    <col min="9990" max="9990" width="11" style="185" customWidth="1"/>
    <col min="9991" max="9991" width="10.42578125" style="185" customWidth="1"/>
    <col min="9992" max="9992" width="11.7109375" style="185" bestFit="1" customWidth="1"/>
    <col min="9993" max="9993" width="11.140625" style="185" bestFit="1" customWidth="1"/>
    <col min="9994" max="9994" width="10.140625" style="185" customWidth="1"/>
    <col min="9995" max="9995" width="7.7109375" style="185" customWidth="1"/>
    <col min="9996" max="10240" width="9.140625" style="185"/>
    <col min="10241" max="10241" width="27.28515625" style="185" customWidth="1"/>
    <col min="10242" max="10242" width="8.5703125" style="185" customWidth="1"/>
    <col min="10243" max="10243" width="10.85546875" style="185" customWidth="1"/>
    <col min="10244" max="10244" width="8.7109375" style="185" customWidth="1"/>
    <col min="10245" max="10245" width="9.5703125" style="185" customWidth="1"/>
    <col min="10246" max="10246" width="11" style="185" customWidth="1"/>
    <col min="10247" max="10247" width="10.42578125" style="185" customWidth="1"/>
    <col min="10248" max="10248" width="11.7109375" style="185" bestFit="1" customWidth="1"/>
    <col min="10249" max="10249" width="11.140625" style="185" bestFit="1" customWidth="1"/>
    <col min="10250" max="10250" width="10.140625" style="185" customWidth="1"/>
    <col min="10251" max="10251" width="7.7109375" style="185" customWidth="1"/>
    <col min="10252" max="10496" width="9.140625" style="185"/>
    <col min="10497" max="10497" width="27.28515625" style="185" customWidth="1"/>
    <col min="10498" max="10498" width="8.5703125" style="185" customWidth="1"/>
    <col min="10499" max="10499" width="10.85546875" style="185" customWidth="1"/>
    <col min="10500" max="10500" width="8.7109375" style="185" customWidth="1"/>
    <col min="10501" max="10501" width="9.5703125" style="185" customWidth="1"/>
    <col min="10502" max="10502" width="11" style="185" customWidth="1"/>
    <col min="10503" max="10503" width="10.42578125" style="185" customWidth="1"/>
    <col min="10504" max="10504" width="11.7109375" style="185" bestFit="1" customWidth="1"/>
    <col min="10505" max="10505" width="11.140625" style="185" bestFit="1" customWidth="1"/>
    <col min="10506" max="10506" width="10.140625" style="185" customWidth="1"/>
    <col min="10507" max="10507" width="7.7109375" style="185" customWidth="1"/>
    <col min="10508" max="10752" width="9.140625" style="185"/>
    <col min="10753" max="10753" width="27.28515625" style="185" customWidth="1"/>
    <col min="10754" max="10754" width="8.5703125" style="185" customWidth="1"/>
    <col min="10755" max="10755" width="10.85546875" style="185" customWidth="1"/>
    <col min="10756" max="10756" width="8.7109375" style="185" customWidth="1"/>
    <col min="10757" max="10757" width="9.5703125" style="185" customWidth="1"/>
    <col min="10758" max="10758" width="11" style="185" customWidth="1"/>
    <col min="10759" max="10759" width="10.42578125" style="185" customWidth="1"/>
    <col min="10760" max="10760" width="11.7109375" style="185" bestFit="1" customWidth="1"/>
    <col min="10761" max="10761" width="11.140625" style="185" bestFit="1" customWidth="1"/>
    <col min="10762" max="10762" width="10.140625" style="185" customWidth="1"/>
    <col min="10763" max="10763" width="7.7109375" style="185" customWidth="1"/>
    <col min="10764" max="11008" width="9.140625" style="185"/>
    <col min="11009" max="11009" width="27.28515625" style="185" customWidth="1"/>
    <col min="11010" max="11010" width="8.5703125" style="185" customWidth="1"/>
    <col min="11011" max="11011" width="10.85546875" style="185" customWidth="1"/>
    <col min="11012" max="11012" width="8.7109375" style="185" customWidth="1"/>
    <col min="11013" max="11013" width="9.5703125" style="185" customWidth="1"/>
    <col min="11014" max="11014" width="11" style="185" customWidth="1"/>
    <col min="11015" max="11015" width="10.42578125" style="185" customWidth="1"/>
    <col min="11016" max="11016" width="11.7109375" style="185" bestFit="1" customWidth="1"/>
    <col min="11017" max="11017" width="11.140625" style="185" bestFit="1" customWidth="1"/>
    <col min="11018" max="11018" width="10.140625" style="185" customWidth="1"/>
    <col min="11019" max="11019" width="7.7109375" style="185" customWidth="1"/>
    <col min="11020" max="11264" width="9.140625" style="185"/>
    <col min="11265" max="11265" width="27.28515625" style="185" customWidth="1"/>
    <col min="11266" max="11266" width="8.5703125" style="185" customWidth="1"/>
    <col min="11267" max="11267" width="10.85546875" style="185" customWidth="1"/>
    <col min="11268" max="11268" width="8.7109375" style="185" customWidth="1"/>
    <col min="11269" max="11269" width="9.5703125" style="185" customWidth="1"/>
    <col min="11270" max="11270" width="11" style="185" customWidth="1"/>
    <col min="11271" max="11271" width="10.42578125" style="185" customWidth="1"/>
    <col min="11272" max="11272" width="11.7109375" style="185" bestFit="1" customWidth="1"/>
    <col min="11273" max="11273" width="11.140625" style="185" bestFit="1" customWidth="1"/>
    <col min="11274" max="11274" width="10.140625" style="185" customWidth="1"/>
    <col min="11275" max="11275" width="7.7109375" style="185" customWidth="1"/>
    <col min="11276" max="11520" width="9.140625" style="185"/>
    <col min="11521" max="11521" width="27.28515625" style="185" customWidth="1"/>
    <col min="11522" max="11522" width="8.5703125" style="185" customWidth="1"/>
    <col min="11523" max="11523" width="10.85546875" style="185" customWidth="1"/>
    <col min="11524" max="11524" width="8.7109375" style="185" customWidth="1"/>
    <col min="11525" max="11525" width="9.5703125" style="185" customWidth="1"/>
    <col min="11526" max="11526" width="11" style="185" customWidth="1"/>
    <col min="11527" max="11527" width="10.42578125" style="185" customWidth="1"/>
    <col min="11528" max="11528" width="11.7109375" style="185" bestFit="1" customWidth="1"/>
    <col min="11529" max="11529" width="11.140625" style="185" bestFit="1" customWidth="1"/>
    <col min="11530" max="11530" width="10.140625" style="185" customWidth="1"/>
    <col min="11531" max="11531" width="7.7109375" style="185" customWidth="1"/>
    <col min="11532" max="11776" width="9.140625" style="185"/>
    <col min="11777" max="11777" width="27.28515625" style="185" customWidth="1"/>
    <col min="11778" max="11778" width="8.5703125" style="185" customWidth="1"/>
    <col min="11779" max="11779" width="10.85546875" style="185" customWidth="1"/>
    <col min="11780" max="11780" width="8.7109375" style="185" customWidth="1"/>
    <col min="11781" max="11781" width="9.5703125" style="185" customWidth="1"/>
    <col min="11782" max="11782" width="11" style="185" customWidth="1"/>
    <col min="11783" max="11783" width="10.42578125" style="185" customWidth="1"/>
    <col min="11784" max="11784" width="11.7109375" style="185" bestFit="1" customWidth="1"/>
    <col min="11785" max="11785" width="11.140625" style="185" bestFit="1" customWidth="1"/>
    <col min="11786" max="11786" width="10.140625" style="185" customWidth="1"/>
    <col min="11787" max="11787" width="7.7109375" style="185" customWidth="1"/>
    <col min="11788" max="12032" width="9.140625" style="185"/>
    <col min="12033" max="12033" width="27.28515625" style="185" customWidth="1"/>
    <col min="12034" max="12034" width="8.5703125" style="185" customWidth="1"/>
    <col min="12035" max="12035" width="10.85546875" style="185" customWidth="1"/>
    <col min="12036" max="12036" width="8.7109375" style="185" customWidth="1"/>
    <col min="12037" max="12037" width="9.5703125" style="185" customWidth="1"/>
    <col min="12038" max="12038" width="11" style="185" customWidth="1"/>
    <col min="12039" max="12039" width="10.42578125" style="185" customWidth="1"/>
    <col min="12040" max="12040" width="11.7109375" style="185" bestFit="1" customWidth="1"/>
    <col min="12041" max="12041" width="11.140625" style="185" bestFit="1" customWidth="1"/>
    <col min="12042" max="12042" width="10.140625" style="185" customWidth="1"/>
    <col min="12043" max="12043" width="7.7109375" style="185" customWidth="1"/>
    <col min="12044" max="12288" width="9.140625" style="185"/>
    <col min="12289" max="12289" width="27.28515625" style="185" customWidth="1"/>
    <col min="12290" max="12290" width="8.5703125" style="185" customWidth="1"/>
    <col min="12291" max="12291" width="10.85546875" style="185" customWidth="1"/>
    <col min="12292" max="12292" width="8.7109375" style="185" customWidth="1"/>
    <col min="12293" max="12293" width="9.5703125" style="185" customWidth="1"/>
    <col min="12294" max="12294" width="11" style="185" customWidth="1"/>
    <col min="12295" max="12295" width="10.42578125" style="185" customWidth="1"/>
    <col min="12296" max="12296" width="11.7109375" style="185" bestFit="1" customWidth="1"/>
    <col min="12297" max="12297" width="11.140625" style="185" bestFit="1" customWidth="1"/>
    <col min="12298" max="12298" width="10.140625" style="185" customWidth="1"/>
    <col min="12299" max="12299" width="7.7109375" style="185" customWidth="1"/>
    <col min="12300" max="12544" width="9.140625" style="185"/>
    <col min="12545" max="12545" width="27.28515625" style="185" customWidth="1"/>
    <col min="12546" max="12546" width="8.5703125" style="185" customWidth="1"/>
    <col min="12547" max="12547" width="10.85546875" style="185" customWidth="1"/>
    <col min="12548" max="12548" width="8.7109375" style="185" customWidth="1"/>
    <col min="12549" max="12549" width="9.5703125" style="185" customWidth="1"/>
    <col min="12550" max="12550" width="11" style="185" customWidth="1"/>
    <col min="12551" max="12551" width="10.42578125" style="185" customWidth="1"/>
    <col min="12552" max="12552" width="11.7109375" style="185" bestFit="1" customWidth="1"/>
    <col min="12553" max="12553" width="11.140625" style="185" bestFit="1" customWidth="1"/>
    <col min="12554" max="12554" width="10.140625" style="185" customWidth="1"/>
    <col min="12555" max="12555" width="7.7109375" style="185" customWidth="1"/>
    <col min="12556" max="12800" width="9.140625" style="185"/>
    <col min="12801" max="12801" width="27.28515625" style="185" customWidth="1"/>
    <col min="12802" max="12802" width="8.5703125" style="185" customWidth="1"/>
    <col min="12803" max="12803" width="10.85546875" style="185" customWidth="1"/>
    <col min="12804" max="12804" width="8.7109375" style="185" customWidth="1"/>
    <col min="12805" max="12805" width="9.5703125" style="185" customWidth="1"/>
    <col min="12806" max="12806" width="11" style="185" customWidth="1"/>
    <col min="12807" max="12807" width="10.42578125" style="185" customWidth="1"/>
    <col min="12808" max="12808" width="11.7109375" style="185" bestFit="1" customWidth="1"/>
    <col min="12809" max="12809" width="11.140625" style="185" bestFit="1" customWidth="1"/>
    <col min="12810" max="12810" width="10.140625" style="185" customWidth="1"/>
    <col min="12811" max="12811" width="7.7109375" style="185" customWidth="1"/>
    <col min="12812" max="13056" width="9.140625" style="185"/>
    <col min="13057" max="13057" width="27.28515625" style="185" customWidth="1"/>
    <col min="13058" max="13058" width="8.5703125" style="185" customWidth="1"/>
    <col min="13059" max="13059" width="10.85546875" style="185" customWidth="1"/>
    <col min="13060" max="13060" width="8.7109375" style="185" customWidth="1"/>
    <col min="13061" max="13061" width="9.5703125" style="185" customWidth="1"/>
    <col min="13062" max="13062" width="11" style="185" customWidth="1"/>
    <col min="13063" max="13063" width="10.42578125" style="185" customWidth="1"/>
    <col min="13064" max="13064" width="11.7109375" style="185" bestFit="1" customWidth="1"/>
    <col min="13065" max="13065" width="11.140625" style="185" bestFit="1" customWidth="1"/>
    <col min="13066" max="13066" width="10.140625" style="185" customWidth="1"/>
    <col min="13067" max="13067" width="7.7109375" style="185" customWidth="1"/>
    <col min="13068" max="13312" width="9.140625" style="185"/>
    <col min="13313" max="13313" width="27.28515625" style="185" customWidth="1"/>
    <col min="13314" max="13314" width="8.5703125" style="185" customWidth="1"/>
    <col min="13315" max="13315" width="10.85546875" style="185" customWidth="1"/>
    <col min="13316" max="13316" width="8.7109375" style="185" customWidth="1"/>
    <col min="13317" max="13317" width="9.5703125" style="185" customWidth="1"/>
    <col min="13318" max="13318" width="11" style="185" customWidth="1"/>
    <col min="13319" max="13319" width="10.42578125" style="185" customWidth="1"/>
    <col min="13320" max="13320" width="11.7109375" style="185" bestFit="1" customWidth="1"/>
    <col min="13321" max="13321" width="11.140625" style="185" bestFit="1" customWidth="1"/>
    <col min="13322" max="13322" width="10.140625" style="185" customWidth="1"/>
    <col min="13323" max="13323" width="7.7109375" style="185" customWidth="1"/>
    <col min="13324" max="13568" width="9.140625" style="185"/>
    <col min="13569" max="13569" width="27.28515625" style="185" customWidth="1"/>
    <col min="13570" max="13570" width="8.5703125" style="185" customWidth="1"/>
    <col min="13571" max="13571" width="10.85546875" style="185" customWidth="1"/>
    <col min="13572" max="13572" width="8.7109375" style="185" customWidth="1"/>
    <col min="13573" max="13573" width="9.5703125" style="185" customWidth="1"/>
    <col min="13574" max="13574" width="11" style="185" customWidth="1"/>
    <col min="13575" max="13575" width="10.42578125" style="185" customWidth="1"/>
    <col min="13576" max="13576" width="11.7109375" style="185" bestFit="1" customWidth="1"/>
    <col min="13577" max="13577" width="11.140625" style="185" bestFit="1" customWidth="1"/>
    <col min="13578" max="13578" width="10.140625" style="185" customWidth="1"/>
    <col min="13579" max="13579" width="7.7109375" style="185" customWidth="1"/>
    <col min="13580" max="13824" width="9.140625" style="185"/>
    <col min="13825" max="13825" width="27.28515625" style="185" customWidth="1"/>
    <col min="13826" max="13826" width="8.5703125" style="185" customWidth="1"/>
    <col min="13827" max="13827" width="10.85546875" style="185" customWidth="1"/>
    <col min="13828" max="13828" width="8.7109375" style="185" customWidth="1"/>
    <col min="13829" max="13829" width="9.5703125" style="185" customWidth="1"/>
    <col min="13830" max="13830" width="11" style="185" customWidth="1"/>
    <col min="13831" max="13831" width="10.42578125" style="185" customWidth="1"/>
    <col min="13832" max="13832" width="11.7109375" style="185" bestFit="1" customWidth="1"/>
    <col min="13833" max="13833" width="11.140625" style="185" bestFit="1" customWidth="1"/>
    <col min="13834" max="13834" width="10.140625" style="185" customWidth="1"/>
    <col min="13835" max="13835" width="7.7109375" style="185" customWidth="1"/>
    <col min="13836" max="14080" width="9.140625" style="185"/>
    <col min="14081" max="14081" width="27.28515625" style="185" customWidth="1"/>
    <col min="14082" max="14082" width="8.5703125" style="185" customWidth="1"/>
    <col min="14083" max="14083" width="10.85546875" style="185" customWidth="1"/>
    <col min="14084" max="14084" width="8.7109375" style="185" customWidth="1"/>
    <col min="14085" max="14085" width="9.5703125" style="185" customWidth="1"/>
    <col min="14086" max="14086" width="11" style="185" customWidth="1"/>
    <col min="14087" max="14087" width="10.42578125" style="185" customWidth="1"/>
    <col min="14088" max="14088" width="11.7109375" style="185" bestFit="1" customWidth="1"/>
    <col min="14089" max="14089" width="11.140625" style="185" bestFit="1" customWidth="1"/>
    <col min="14090" max="14090" width="10.140625" style="185" customWidth="1"/>
    <col min="14091" max="14091" width="7.7109375" style="185" customWidth="1"/>
    <col min="14092" max="14336" width="9.140625" style="185"/>
    <col min="14337" max="14337" width="27.28515625" style="185" customWidth="1"/>
    <col min="14338" max="14338" width="8.5703125" style="185" customWidth="1"/>
    <col min="14339" max="14339" width="10.85546875" style="185" customWidth="1"/>
    <col min="14340" max="14340" width="8.7109375" style="185" customWidth="1"/>
    <col min="14341" max="14341" width="9.5703125" style="185" customWidth="1"/>
    <col min="14342" max="14342" width="11" style="185" customWidth="1"/>
    <col min="14343" max="14343" width="10.42578125" style="185" customWidth="1"/>
    <col min="14344" max="14344" width="11.7109375" style="185" bestFit="1" customWidth="1"/>
    <col min="14345" max="14345" width="11.140625" style="185" bestFit="1" customWidth="1"/>
    <col min="14346" max="14346" width="10.140625" style="185" customWidth="1"/>
    <col min="14347" max="14347" width="7.7109375" style="185" customWidth="1"/>
    <col min="14348" max="14592" width="9.140625" style="185"/>
    <col min="14593" max="14593" width="27.28515625" style="185" customWidth="1"/>
    <col min="14594" max="14594" width="8.5703125" style="185" customWidth="1"/>
    <col min="14595" max="14595" width="10.85546875" style="185" customWidth="1"/>
    <col min="14596" max="14596" width="8.7109375" style="185" customWidth="1"/>
    <col min="14597" max="14597" width="9.5703125" style="185" customWidth="1"/>
    <col min="14598" max="14598" width="11" style="185" customWidth="1"/>
    <col min="14599" max="14599" width="10.42578125" style="185" customWidth="1"/>
    <col min="14600" max="14600" width="11.7109375" style="185" bestFit="1" customWidth="1"/>
    <col min="14601" max="14601" width="11.140625" style="185" bestFit="1" customWidth="1"/>
    <col min="14602" max="14602" width="10.140625" style="185" customWidth="1"/>
    <col min="14603" max="14603" width="7.7109375" style="185" customWidth="1"/>
    <col min="14604" max="14848" width="9.140625" style="185"/>
    <col min="14849" max="14849" width="27.28515625" style="185" customWidth="1"/>
    <col min="14850" max="14850" width="8.5703125" style="185" customWidth="1"/>
    <col min="14851" max="14851" width="10.85546875" style="185" customWidth="1"/>
    <col min="14852" max="14852" width="8.7109375" style="185" customWidth="1"/>
    <col min="14853" max="14853" width="9.5703125" style="185" customWidth="1"/>
    <col min="14854" max="14854" width="11" style="185" customWidth="1"/>
    <col min="14855" max="14855" width="10.42578125" style="185" customWidth="1"/>
    <col min="14856" max="14856" width="11.7109375" style="185" bestFit="1" customWidth="1"/>
    <col min="14857" max="14857" width="11.140625" style="185" bestFit="1" customWidth="1"/>
    <col min="14858" max="14858" width="10.140625" style="185" customWidth="1"/>
    <col min="14859" max="14859" width="7.7109375" style="185" customWidth="1"/>
    <col min="14860" max="15104" width="9.140625" style="185"/>
    <col min="15105" max="15105" width="27.28515625" style="185" customWidth="1"/>
    <col min="15106" max="15106" width="8.5703125" style="185" customWidth="1"/>
    <col min="15107" max="15107" width="10.85546875" style="185" customWidth="1"/>
    <col min="15108" max="15108" width="8.7109375" style="185" customWidth="1"/>
    <col min="15109" max="15109" width="9.5703125" style="185" customWidth="1"/>
    <col min="15110" max="15110" width="11" style="185" customWidth="1"/>
    <col min="15111" max="15111" width="10.42578125" style="185" customWidth="1"/>
    <col min="15112" max="15112" width="11.7109375" style="185" bestFit="1" customWidth="1"/>
    <col min="15113" max="15113" width="11.140625" style="185" bestFit="1" customWidth="1"/>
    <col min="15114" max="15114" width="10.140625" style="185" customWidth="1"/>
    <col min="15115" max="15115" width="7.7109375" style="185" customWidth="1"/>
    <col min="15116" max="15360" width="9.140625" style="185"/>
    <col min="15361" max="15361" width="27.28515625" style="185" customWidth="1"/>
    <col min="15362" max="15362" width="8.5703125" style="185" customWidth="1"/>
    <col min="15363" max="15363" width="10.85546875" style="185" customWidth="1"/>
    <col min="15364" max="15364" width="8.7109375" style="185" customWidth="1"/>
    <col min="15365" max="15365" width="9.5703125" style="185" customWidth="1"/>
    <col min="15366" max="15366" width="11" style="185" customWidth="1"/>
    <col min="15367" max="15367" width="10.42578125" style="185" customWidth="1"/>
    <col min="15368" max="15368" width="11.7109375" style="185" bestFit="1" customWidth="1"/>
    <col min="15369" max="15369" width="11.140625" style="185" bestFit="1" customWidth="1"/>
    <col min="15370" max="15370" width="10.140625" style="185" customWidth="1"/>
    <col min="15371" max="15371" width="7.7109375" style="185" customWidth="1"/>
    <col min="15372" max="15616" width="9.140625" style="185"/>
    <col min="15617" max="15617" width="27.28515625" style="185" customWidth="1"/>
    <col min="15618" max="15618" width="8.5703125" style="185" customWidth="1"/>
    <col min="15619" max="15619" width="10.85546875" style="185" customWidth="1"/>
    <col min="15620" max="15620" width="8.7109375" style="185" customWidth="1"/>
    <col min="15621" max="15621" width="9.5703125" style="185" customWidth="1"/>
    <col min="15622" max="15622" width="11" style="185" customWidth="1"/>
    <col min="15623" max="15623" width="10.42578125" style="185" customWidth="1"/>
    <col min="15624" max="15624" width="11.7109375" style="185" bestFit="1" customWidth="1"/>
    <col min="15625" max="15625" width="11.140625" style="185" bestFit="1" customWidth="1"/>
    <col min="15626" max="15626" width="10.140625" style="185" customWidth="1"/>
    <col min="15627" max="15627" width="7.7109375" style="185" customWidth="1"/>
    <col min="15628" max="15872" width="9.140625" style="185"/>
    <col min="15873" max="15873" width="27.28515625" style="185" customWidth="1"/>
    <col min="15874" max="15874" width="8.5703125" style="185" customWidth="1"/>
    <col min="15875" max="15875" width="10.85546875" style="185" customWidth="1"/>
    <col min="15876" max="15876" width="8.7109375" style="185" customWidth="1"/>
    <col min="15877" max="15877" width="9.5703125" style="185" customWidth="1"/>
    <col min="15878" max="15878" width="11" style="185" customWidth="1"/>
    <col min="15879" max="15879" width="10.42578125" style="185" customWidth="1"/>
    <col min="15880" max="15880" width="11.7109375" style="185" bestFit="1" customWidth="1"/>
    <col min="15881" max="15881" width="11.140625" style="185" bestFit="1" customWidth="1"/>
    <col min="15882" max="15882" width="10.140625" style="185" customWidth="1"/>
    <col min="15883" max="15883" width="7.7109375" style="185" customWidth="1"/>
    <col min="15884" max="16128" width="9.140625" style="185"/>
    <col min="16129" max="16129" width="27.28515625" style="185" customWidth="1"/>
    <col min="16130" max="16130" width="8.5703125" style="185" customWidth="1"/>
    <col min="16131" max="16131" width="10.85546875" style="185" customWidth="1"/>
    <col min="16132" max="16132" width="8.7109375" style="185" customWidth="1"/>
    <col min="16133" max="16133" width="9.5703125" style="185" customWidth="1"/>
    <col min="16134" max="16134" width="11" style="185" customWidth="1"/>
    <col min="16135" max="16135" width="10.42578125" style="185" customWidth="1"/>
    <col min="16136" max="16136" width="11.7109375" style="185" bestFit="1" customWidth="1"/>
    <col min="16137" max="16137" width="11.140625" style="185" bestFit="1" customWidth="1"/>
    <col min="16138" max="16138" width="10.140625" style="185" customWidth="1"/>
    <col min="16139" max="16139" width="7.7109375" style="185" customWidth="1"/>
    <col min="16140" max="16384" width="9.140625" style="185"/>
  </cols>
  <sheetData>
    <row r="1" spans="1:12" ht="15" x14ac:dyDescent="0.25">
      <c r="J1" s="297" t="s">
        <v>1922</v>
      </c>
    </row>
    <row r="2" spans="1:12" x14ac:dyDescent="0.2">
      <c r="J2" s="298"/>
    </row>
    <row r="3" spans="1:12" x14ac:dyDescent="0.2">
      <c r="F3" s="299" t="s">
        <v>712</v>
      </c>
    </row>
    <row r="4" spans="1:12" x14ac:dyDescent="0.2">
      <c r="F4" s="299" t="s">
        <v>686</v>
      </c>
      <c r="J4" s="300" t="s">
        <v>47</v>
      </c>
      <c r="L4" s="128"/>
    </row>
    <row r="5" spans="1:12" x14ac:dyDescent="0.2">
      <c r="A5" s="301"/>
      <c r="B5" s="540" t="s">
        <v>687</v>
      </c>
      <c r="C5" s="541"/>
      <c r="D5" s="542"/>
      <c r="E5" s="540" t="s">
        <v>688</v>
      </c>
      <c r="F5" s="541"/>
      <c r="G5" s="542"/>
      <c r="H5" s="543" t="s">
        <v>689</v>
      </c>
      <c r="I5" s="544"/>
      <c r="J5" s="544"/>
      <c r="K5" s="128"/>
      <c r="L5" s="128"/>
    </row>
    <row r="6" spans="1:12" x14ac:dyDescent="0.2">
      <c r="A6" s="302"/>
      <c r="B6" s="303" t="s">
        <v>690</v>
      </c>
      <c r="C6" s="303" t="s">
        <v>691</v>
      </c>
      <c r="D6" s="304" t="s">
        <v>692</v>
      </c>
      <c r="E6" s="305" t="s">
        <v>690</v>
      </c>
      <c r="F6" s="303" t="s">
        <v>691</v>
      </c>
      <c r="G6" s="304" t="s">
        <v>692</v>
      </c>
      <c r="H6" s="305" t="s">
        <v>690</v>
      </c>
      <c r="I6" s="303" t="s">
        <v>691</v>
      </c>
      <c r="J6" s="306" t="s">
        <v>692</v>
      </c>
      <c r="K6" s="307"/>
      <c r="L6" s="128"/>
    </row>
    <row r="7" spans="1:12" x14ac:dyDescent="0.2">
      <c r="A7" s="308" t="s">
        <v>693</v>
      </c>
      <c r="B7" s="309">
        <v>18004</v>
      </c>
      <c r="C7" s="309">
        <v>17965</v>
      </c>
      <c r="D7" s="309">
        <f t="shared" ref="D7:D12" si="0">B7-C7</f>
        <v>39</v>
      </c>
      <c r="E7" s="309">
        <v>0</v>
      </c>
      <c r="F7" s="309">
        <v>0</v>
      </c>
      <c r="G7" s="309">
        <f t="shared" ref="G7:G12" si="1">E7-F7</f>
        <v>0</v>
      </c>
      <c r="H7" s="309">
        <v>75282</v>
      </c>
      <c r="I7" s="309">
        <v>69434</v>
      </c>
      <c r="J7" s="310">
        <f t="shared" ref="J7:J12" si="2">H7-I7</f>
        <v>5848</v>
      </c>
      <c r="K7" s="311"/>
      <c r="L7" s="128"/>
    </row>
    <row r="8" spans="1:12" x14ac:dyDescent="0.2">
      <c r="A8" s="308" t="s">
        <v>694</v>
      </c>
      <c r="B8" s="309">
        <v>87010</v>
      </c>
      <c r="C8" s="309">
        <v>86462</v>
      </c>
      <c r="D8" s="309">
        <f t="shared" si="0"/>
        <v>548</v>
      </c>
      <c r="E8" s="309">
        <v>13596821</v>
      </c>
      <c r="F8" s="309">
        <v>3034199</v>
      </c>
      <c r="G8" s="309">
        <f t="shared" si="1"/>
        <v>10562622</v>
      </c>
      <c r="H8" s="309">
        <v>579387</v>
      </c>
      <c r="I8" s="309">
        <v>412042</v>
      </c>
      <c r="J8" s="310">
        <f t="shared" si="2"/>
        <v>167345</v>
      </c>
      <c r="K8" s="311"/>
      <c r="L8" s="128"/>
    </row>
    <row r="9" spans="1:12" x14ac:dyDescent="0.2">
      <c r="A9" s="308" t="s">
        <v>695</v>
      </c>
      <c r="B9" s="309">
        <v>3686</v>
      </c>
      <c r="C9" s="309">
        <v>3650</v>
      </c>
      <c r="D9" s="309">
        <f t="shared" si="0"/>
        <v>36</v>
      </c>
      <c r="E9" s="309">
        <v>0</v>
      </c>
      <c r="F9" s="309">
        <v>0</v>
      </c>
      <c r="G9" s="309">
        <f t="shared" si="1"/>
        <v>0</v>
      </c>
      <c r="H9" s="309">
        <v>30208</v>
      </c>
      <c r="I9" s="309">
        <v>28327</v>
      </c>
      <c r="J9" s="310">
        <f t="shared" si="2"/>
        <v>1881</v>
      </c>
      <c r="K9" s="311"/>
      <c r="L9" s="128"/>
    </row>
    <row r="10" spans="1:12" x14ac:dyDescent="0.2">
      <c r="A10" s="308" t="s">
        <v>540</v>
      </c>
      <c r="B10" s="309">
        <v>3166</v>
      </c>
      <c r="C10" s="309">
        <v>2027</v>
      </c>
      <c r="D10" s="309">
        <f t="shared" si="0"/>
        <v>1139</v>
      </c>
      <c r="E10" s="309">
        <v>0</v>
      </c>
      <c r="F10" s="309">
        <v>0</v>
      </c>
      <c r="G10" s="309">
        <f t="shared" si="1"/>
        <v>0</v>
      </c>
      <c r="H10" s="309">
        <v>8297</v>
      </c>
      <c r="I10" s="309">
        <v>7435</v>
      </c>
      <c r="J10" s="310">
        <f t="shared" si="2"/>
        <v>862</v>
      </c>
      <c r="K10" s="311"/>
      <c r="L10" s="128"/>
    </row>
    <row r="11" spans="1:12" ht="25.5" x14ac:dyDescent="0.2">
      <c r="A11" s="312" t="s">
        <v>714</v>
      </c>
      <c r="B11" s="309">
        <v>0</v>
      </c>
      <c r="C11" s="309">
        <v>0</v>
      </c>
      <c r="D11" s="309">
        <f t="shared" si="0"/>
        <v>0</v>
      </c>
      <c r="E11" s="309">
        <v>0</v>
      </c>
      <c r="F11" s="309">
        <v>0</v>
      </c>
      <c r="G11" s="309">
        <f t="shared" si="1"/>
        <v>0</v>
      </c>
      <c r="H11" s="309">
        <v>24562</v>
      </c>
      <c r="I11" s="309">
        <v>23708</v>
      </c>
      <c r="J11" s="310">
        <f t="shared" si="2"/>
        <v>854</v>
      </c>
      <c r="K11" s="311"/>
      <c r="L11" s="128"/>
    </row>
    <row r="12" spans="1:12" ht="25.5" x14ac:dyDescent="0.2">
      <c r="A12" s="312" t="s">
        <v>715</v>
      </c>
      <c r="B12" s="309">
        <v>0</v>
      </c>
      <c r="C12" s="309">
        <v>0</v>
      </c>
      <c r="D12" s="309">
        <f t="shared" si="0"/>
        <v>0</v>
      </c>
      <c r="E12" s="309">
        <v>0</v>
      </c>
      <c r="F12" s="309">
        <v>0</v>
      </c>
      <c r="G12" s="309">
        <f t="shared" si="1"/>
        <v>0</v>
      </c>
      <c r="H12" s="309">
        <v>0</v>
      </c>
      <c r="I12" s="309">
        <v>0</v>
      </c>
      <c r="J12" s="310">
        <f t="shared" si="2"/>
        <v>0</v>
      </c>
      <c r="K12" s="311"/>
      <c r="L12" s="128"/>
    </row>
    <row r="13" spans="1:12" x14ac:dyDescent="0.2">
      <c r="A13" s="313" t="s">
        <v>46</v>
      </c>
      <c r="B13" s="314">
        <f t="shared" ref="B13:J13" si="3">SUM(B7:B12)</f>
        <v>111866</v>
      </c>
      <c r="C13" s="314">
        <f t="shared" si="3"/>
        <v>110104</v>
      </c>
      <c r="D13" s="314">
        <f t="shared" si="3"/>
        <v>1762</v>
      </c>
      <c r="E13" s="314">
        <f t="shared" si="3"/>
        <v>13596821</v>
      </c>
      <c r="F13" s="314">
        <f t="shared" si="3"/>
        <v>3034199</v>
      </c>
      <c r="G13" s="314">
        <f t="shared" si="3"/>
        <v>10562622</v>
      </c>
      <c r="H13" s="314">
        <f t="shared" si="3"/>
        <v>717736</v>
      </c>
      <c r="I13" s="314">
        <f t="shared" si="3"/>
        <v>540946</v>
      </c>
      <c r="J13" s="315">
        <f t="shared" si="3"/>
        <v>176790</v>
      </c>
      <c r="K13" s="316"/>
      <c r="L13" s="128"/>
    </row>
    <row r="14" spans="1:12" x14ac:dyDescent="0.2">
      <c r="L14" s="128"/>
    </row>
    <row r="15" spans="1:12" x14ac:dyDescent="0.2">
      <c r="A15" s="301"/>
      <c r="B15" s="317" t="s">
        <v>696</v>
      </c>
      <c r="C15" s="318" t="s">
        <v>697</v>
      </c>
      <c r="D15" s="319" t="s">
        <v>698</v>
      </c>
      <c r="E15" s="317" t="s">
        <v>699</v>
      </c>
      <c r="F15" s="317"/>
      <c r="G15" s="320" t="s">
        <v>700</v>
      </c>
      <c r="H15" s="317" t="s">
        <v>701</v>
      </c>
      <c r="I15" s="321" t="s">
        <v>702</v>
      </c>
      <c r="J15" s="301" t="s">
        <v>46</v>
      </c>
      <c r="L15" s="128"/>
    </row>
    <row r="16" spans="1:12" ht="38.25" x14ac:dyDescent="0.2">
      <c r="A16" s="302"/>
      <c r="B16" s="322" t="s">
        <v>703</v>
      </c>
      <c r="C16" s="323" t="s">
        <v>704</v>
      </c>
      <c r="D16" s="324"/>
      <c r="E16" s="322" t="s">
        <v>705</v>
      </c>
      <c r="F16" s="322"/>
      <c r="G16" s="325" t="s">
        <v>686</v>
      </c>
      <c r="H16" s="341" t="s">
        <v>713</v>
      </c>
      <c r="I16" s="326" t="s">
        <v>706</v>
      </c>
      <c r="J16" s="302"/>
      <c r="L16" s="128"/>
    </row>
    <row r="17" spans="1:12" x14ac:dyDescent="0.2">
      <c r="A17" s="308" t="s">
        <v>693</v>
      </c>
      <c r="B17" s="309">
        <v>130</v>
      </c>
      <c r="C17" s="309">
        <v>0</v>
      </c>
      <c r="D17" s="309">
        <v>0</v>
      </c>
      <c r="E17" s="309">
        <v>1165</v>
      </c>
      <c r="F17" s="309"/>
      <c r="G17" s="309">
        <v>1691</v>
      </c>
      <c r="H17" s="327">
        <v>4626</v>
      </c>
      <c r="I17" s="327">
        <v>0</v>
      </c>
      <c r="J17" s="309">
        <f t="shared" ref="J17:J22" si="4">D7+G7+J7+B17+C17+D17+E17+G17+I17+F17+H17</f>
        <v>13499</v>
      </c>
      <c r="K17" s="328"/>
      <c r="L17" s="128"/>
    </row>
    <row r="18" spans="1:12" x14ac:dyDescent="0.2">
      <c r="A18" s="308" t="s">
        <v>694</v>
      </c>
      <c r="B18" s="309">
        <v>109195</v>
      </c>
      <c r="C18" s="309">
        <v>211898</v>
      </c>
      <c r="D18" s="309">
        <v>0</v>
      </c>
      <c r="E18" s="309">
        <v>218425</v>
      </c>
      <c r="F18" s="309"/>
      <c r="G18" s="309">
        <v>468365</v>
      </c>
      <c r="H18" s="327">
        <v>5552</v>
      </c>
      <c r="I18" s="327">
        <v>0</v>
      </c>
      <c r="J18" s="309">
        <f t="shared" si="4"/>
        <v>11743950</v>
      </c>
      <c r="K18" s="328"/>
      <c r="L18" s="128"/>
    </row>
    <row r="19" spans="1:12" x14ac:dyDescent="0.2">
      <c r="A19" s="308" t="s">
        <v>695</v>
      </c>
      <c r="B19" s="309">
        <v>0</v>
      </c>
      <c r="C19" s="309">
        <v>0</v>
      </c>
      <c r="D19" s="309">
        <v>1471</v>
      </c>
      <c r="E19" s="309">
        <v>3949</v>
      </c>
      <c r="F19" s="309"/>
      <c r="G19" s="309">
        <v>1324</v>
      </c>
      <c r="H19" s="327">
        <v>5182</v>
      </c>
      <c r="I19" s="327">
        <v>0</v>
      </c>
      <c r="J19" s="309">
        <f t="shared" si="4"/>
        <v>13843</v>
      </c>
      <c r="K19" s="328"/>
      <c r="L19" s="128"/>
    </row>
    <row r="20" spans="1:12" x14ac:dyDescent="0.2">
      <c r="A20" s="308" t="s">
        <v>540</v>
      </c>
      <c r="B20" s="309">
        <v>0</v>
      </c>
      <c r="C20" s="309">
        <v>0</v>
      </c>
      <c r="D20" s="309">
        <v>3226</v>
      </c>
      <c r="E20" s="309">
        <v>0</v>
      </c>
      <c r="F20" s="309"/>
      <c r="G20" s="309">
        <v>1401</v>
      </c>
      <c r="H20" s="327">
        <v>90</v>
      </c>
      <c r="I20" s="327">
        <v>0</v>
      </c>
      <c r="J20" s="309">
        <f t="shared" si="4"/>
        <v>6718</v>
      </c>
      <c r="K20" s="328"/>
      <c r="L20" s="128"/>
    </row>
    <row r="21" spans="1:12" ht="25.5" x14ac:dyDescent="0.2">
      <c r="A21" s="312" t="s">
        <v>714</v>
      </c>
      <c r="B21" s="309">
        <v>0</v>
      </c>
      <c r="C21" s="309">
        <v>0</v>
      </c>
      <c r="D21" s="309">
        <v>0</v>
      </c>
      <c r="E21" s="309">
        <v>319</v>
      </c>
      <c r="F21" s="309"/>
      <c r="G21" s="309">
        <v>549</v>
      </c>
      <c r="H21" s="327">
        <v>0</v>
      </c>
      <c r="I21" s="327">
        <v>565</v>
      </c>
      <c r="J21" s="309">
        <f t="shared" si="4"/>
        <v>2287</v>
      </c>
      <c r="K21" s="328"/>
      <c r="L21" s="128"/>
    </row>
    <row r="22" spans="1:12" ht="25.5" x14ac:dyDescent="0.2">
      <c r="A22" s="312" t="s">
        <v>715</v>
      </c>
      <c r="B22" s="309">
        <v>0</v>
      </c>
      <c r="C22" s="309">
        <v>0</v>
      </c>
      <c r="D22" s="309">
        <v>0</v>
      </c>
      <c r="E22" s="309">
        <v>141</v>
      </c>
      <c r="F22" s="309"/>
      <c r="G22" s="309">
        <v>0</v>
      </c>
      <c r="H22" s="327">
        <v>109</v>
      </c>
      <c r="I22" s="327">
        <v>0</v>
      </c>
      <c r="J22" s="309">
        <f t="shared" si="4"/>
        <v>250</v>
      </c>
      <c r="K22" s="328"/>
      <c r="L22" s="128"/>
    </row>
    <row r="23" spans="1:12" x14ac:dyDescent="0.2">
      <c r="A23" s="329" t="s">
        <v>46</v>
      </c>
      <c r="B23" s="330">
        <f>SUM(B17:B22)</f>
        <v>109325</v>
      </c>
      <c r="C23" s="330">
        <f>SUM(C17:C22)</f>
        <v>211898</v>
      </c>
      <c r="D23" s="330">
        <f>SUM(D17:D22)</f>
        <v>4697</v>
      </c>
      <c r="E23" s="330">
        <f>SUM(E17:E22)</f>
        <v>223999</v>
      </c>
      <c r="F23" s="330"/>
      <c r="G23" s="330">
        <f>SUM(G17:G22)</f>
        <v>473330</v>
      </c>
      <c r="H23" s="330">
        <f>SUM(H17:H22)</f>
        <v>15559</v>
      </c>
      <c r="I23" s="331">
        <f>SUM(I17:I22)</f>
        <v>565</v>
      </c>
      <c r="J23" s="314">
        <f>SUM(J17:J22)</f>
        <v>11780547</v>
      </c>
      <c r="L23" s="128"/>
    </row>
    <row r="24" spans="1:12" x14ac:dyDescent="0.2">
      <c r="L24" s="128"/>
    </row>
    <row r="25" spans="1:12" x14ac:dyDescent="0.2">
      <c r="D25" s="332"/>
      <c r="G25" s="332"/>
      <c r="J25" s="332"/>
      <c r="L25" s="128"/>
    </row>
    <row r="26" spans="1:12" x14ac:dyDescent="0.2">
      <c r="D26" s="332"/>
      <c r="E26" s="332"/>
      <c r="F26" s="332"/>
      <c r="G26" s="332"/>
      <c r="H26" s="332"/>
      <c r="I26" s="332"/>
      <c r="J26" s="332"/>
      <c r="K26" s="332"/>
      <c r="L26" s="128"/>
    </row>
    <row r="27" spans="1:12" x14ac:dyDescent="0.2">
      <c r="F27" s="325"/>
      <c r="L27" s="128"/>
    </row>
    <row r="28" spans="1:12" x14ac:dyDescent="0.2">
      <c r="D28" s="332"/>
      <c r="E28" s="332"/>
      <c r="G28" s="332"/>
      <c r="I28" s="332"/>
      <c r="J28" s="332"/>
      <c r="L28" s="128"/>
    </row>
    <row r="29" spans="1:12" x14ac:dyDescent="0.2">
      <c r="F29" s="332"/>
    </row>
    <row r="30" spans="1:12" x14ac:dyDescent="0.2">
      <c r="F30" s="332"/>
    </row>
    <row r="31" spans="1:12" x14ac:dyDescent="0.2">
      <c r="F31" s="332"/>
    </row>
    <row r="32" spans="1:12" x14ac:dyDescent="0.2">
      <c r="F32" s="332"/>
    </row>
    <row r="33" spans="6:6" x14ac:dyDescent="0.2">
      <c r="F33" s="332"/>
    </row>
    <row r="34" spans="6:6" x14ac:dyDescent="0.2">
      <c r="F34" s="332"/>
    </row>
    <row r="35" spans="6:6" x14ac:dyDescent="0.2">
      <c r="F35" s="332"/>
    </row>
    <row r="36" spans="6:6" x14ac:dyDescent="0.2">
      <c r="F36" s="332"/>
    </row>
    <row r="37" spans="6:6" x14ac:dyDescent="0.2">
      <c r="F37" s="332"/>
    </row>
    <row r="38" spans="6:6" x14ac:dyDescent="0.2">
      <c r="F38" s="332"/>
    </row>
    <row r="39" spans="6:6" x14ac:dyDescent="0.2">
      <c r="F39" s="333"/>
    </row>
  </sheetData>
  <mergeCells count="3">
    <mergeCell ref="B5:D5"/>
    <mergeCell ref="E5:G5"/>
    <mergeCell ref="H5:J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/>
  <dimension ref="A1:E17"/>
  <sheetViews>
    <sheetView view="pageBreakPreview" zoomScale="60" zoomScaleNormal="100" workbookViewId="0">
      <selection activeCell="E4" sqref="E4"/>
    </sheetView>
  </sheetViews>
  <sheetFormatPr defaultRowHeight="12.75" x14ac:dyDescent="0.2"/>
  <cols>
    <col min="1" max="1" width="27.42578125" style="296" customWidth="1"/>
    <col min="2" max="2" width="12.7109375" style="296" customWidth="1"/>
    <col min="3" max="4" width="14.7109375" style="296" customWidth="1"/>
    <col min="5" max="5" width="10.140625" style="296" customWidth="1"/>
    <col min="6" max="256" width="9.140625" style="185"/>
    <col min="257" max="257" width="27.42578125" style="185" customWidth="1"/>
    <col min="258" max="258" width="12.7109375" style="185" customWidth="1"/>
    <col min="259" max="260" width="14.7109375" style="185" customWidth="1"/>
    <col min="261" max="261" width="10.140625" style="185" customWidth="1"/>
    <col min="262" max="512" width="9.140625" style="185"/>
    <col min="513" max="513" width="27.42578125" style="185" customWidth="1"/>
    <col min="514" max="514" width="12.7109375" style="185" customWidth="1"/>
    <col min="515" max="516" width="14.7109375" style="185" customWidth="1"/>
    <col min="517" max="517" width="10.140625" style="185" customWidth="1"/>
    <col min="518" max="768" width="9.140625" style="185"/>
    <col min="769" max="769" width="27.42578125" style="185" customWidth="1"/>
    <col min="770" max="770" width="12.7109375" style="185" customWidth="1"/>
    <col min="771" max="772" width="14.7109375" style="185" customWidth="1"/>
    <col min="773" max="773" width="10.140625" style="185" customWidth="1"/>
    <col min="774" max="1024" width="9.140625" style="185"/>
    <col min="1025" max="1025" width="27.42578125" style="185" customWidth="1"/>
    <col min="1026" max="1026" width="12.7109375" style="185" customWidth="1"/>
    <col min="1027" max="1028" width="14.7109375" style="185" customWidth="1"/>
    <col min="1029" max="1029" width="10.140625" style="185" customWidth="1"/>
    <col min="1030" max="1280" width="9.140625" style="185"/>
    <col min="1281" max="1281" width="27.42578125" style="185" customWidth="1"/>
    <col min="1282" max="1282" width="12.7109375" style="185" customWidth="1"/>
    <col min="1283" max="1284" width="14.7109375" style="185" customWidth="1"/>
    <col min="1285" max="1285" width="10.140625" style="185" customWidth="1"/>
    <col min="1286" max="1536" width="9.140625" style="185"/>
    <col min="1537" max="1537" width="27.42578125" style="185" customWidth="1"/>
    <col min="1538" max="1538" width="12.7109375" style="185" customWidth="1"/>
    <col min="1539" max="1540" width="14.7109375" style="185" customWidth="1"/>
    <col min="1541" max="1541" width="10.140625" style="185" customWidth="1"/>
    <col min="1542" max="1792" width="9.140625" style="185"/>
    <col min="1793" max="1793" width="27.42578125" style="185" customWidth="1"/>
    <col min="1794" max="1794" width="12.7109375" style="185" customWidth="1"/>
    <col min="1795" max="1796" width="14.7109375" style="185" customWidth="1"/>
    <col min="1797" max="1797" width="10.140625" style="185" customWidth="1"/>
    <col min="1798" max="2048" width="9.140625" style="185"/>
    <col min="2049" max="2049" width="27.42578125" style="185" customWidth="1"/>
    <col min="2050" max="2050" width="12.7109375" style="185" customWidth="1"/>
    <col min="2051" max="2052" width="14.7109375" style="185" customWidth="1"/>
    <col min="2053" max="2053" width="10.140625" style="185" customWidth="1"/>
    <col min="2054" max="2304" width="9.140625" style="185"/>
    <col min="2305" max="2305" width="27.42578125" style="185" customWidth="1"/>
    <col min="2306" max="2306" width="12.7109375" style="185" customWidth="1"/>
    <col min="2307" max="2308" width="14.7109375" style="185" customWidth="1"/>
    <col min="2309" max="2309" width="10.140625" style="185" customWidth="1"/>
    <col min="2310" max="2560" width="9.140625" style="185"/>
    <col min="2561" max="2561" width="27.42578125" style="185" customWidth="1"/>
    <col min="2562" max="2562" width="12.7109375" style="185" customWidth="1"/>
    <col min="2563" max="2564" width="14.7109375" style="185" customWidth="1"/>
    <col min="2565" max="2565" width="10.140625" style="185" customWidth="1"/>
    <col min="2566" max="2816" width="9.140625" style="185"/>
    <col min="2817" max="2817" width="27.42578125" style="185" customWidth="1"/>
    <col min="2818" max="2818" width="12.7109375" style="185" customWidth="1"/>
    <col min="2819" max="2820" width="14.7109375" style="185" customWidth="1"/>
    <col min="2821" max="2821" width="10.140625" style="185" customWidth="1"/>
    <col min="2822" max="3072" width="9.140625" style="185"/>
    <col min="3073" max="3073" width="27.42578125" style="185" customWidth="1"/>
    <col min="3074" max="3074" width="12.7109375" style="185" customWidth="1"/>
    <col min="3075" max="3076" width="14.7109375" style="185" customWidth="1"/>
    <col min="3077" max="3077" width="10.140625" style="185" customWidth="1"/>
    <col min="3078" max="3328" width="9.140625" style="185"/>
    <col min="3329" max="3329" width="27.42578125" style="185" customWidth="1"/>
    <col min="3330" max="3330" width="12.7109375" style="185" customWidth="1"/>
    <col min="3331" max="3332" width="14.7109375" style="185" customWidth="1"/>
    <col min="3333" max="3333" width="10.140625" style="185" customWidth="1"/>
    <col min="3334" max="3584" width="9.140625" style="185"/>
    <col min="3585" max="3585" width="27.42578125" style="185" customWidth="1"/>
    <col min="3586" max="3586" width="12.7109375" style="185" customWidth="1"/>
    <col min="3587" max="3588" width="14.7109375" style="185" customWidth="1"/>
    <col min="3589" max="3589" width="10.140625" style="185" customWidth="1"/>
    <col min="3590" max="3840" width="9.140625" style="185"/>
    <col min="3841" max="3841" width="27.42578125" style="185" customWidth="1"/>
    <col min="3842" max="3842" width="12.7109375" style="185" customWidth="1"/>
    <col min="3843" max="3844" width="14.7109375" style="185" customWidth="1"/>
    <col min="3845" max="3845" width="10.140625" style="185" customWidth="1"/>
    <col min="3846" max="4096" width="9.140625" style="185"/>
    <col min="4097" max="4097" width="27.42578125" style="185" customWidth="1"/>
    <col min="4098" max="4098" width="12.7109375" style="185" customWidth="1"/>
    <col min="4099" max="4100" width="14.7109375" style="185" customWidth="1"/>
    <col min="4101" max="4101" width="10.140625" style="185" customWidth="1"/>
    <col min="4102" max="4352" width="9.140625" style="185"/>
    <col min="4353" max="4353" width="27.42578125" style="185" customWidth="1"/>
    <col min="4354" max="4354" width="12.7109375" style="185" customWidth="1"/>
    <col min="4355" max="4356" width="14.7109375" style="185" customWidth="1"/>
    <col min="4357" max="4357" width="10.140625" style="185" customWidth="1"/>
    <col min="4358" max="4608" width="9.140625" style="185"/>
    <col min="4609" max="4609" width="27.42578125" style="185" customWidth="1"/>
    <col min="4610" max="4610" width="12.7109375" style="185" customWidth="1"/>
    <col min="4611" max="4612" width="14.7109375" style="185" customWidth="1"/>
    <col min="4613" max="4613" width="10.140625" style="185" customWidth="1"/>
    <col min="4614" max="4864" width="9.140625" style="185"/>
    <col min="4865" max="4865" width="27.42578125" style="185" customWidth="1"/>
    <col min="4866" max="4866" width="12.7109375" style="185" customWidth="1"/>
    <col min="4867" max="4868" width="14.7109375" style="185" customWidth="1"/>
    <col min="4869" max="4869" width="10.140625" style="185" customWidth="1"/>
    <col min="4870" max="5120" width="9.140625" style="185"/>
    <col min="5121" max="5121" width="27.42578125" style="185" customWidth="1"/>
    <col min="5122" max="5122" width="12.7109375" style="185" customWidth="1"/>
    <col min="5123" max="5124" width="14.7109375" style="185" customWidth="1"/>
    <col min="5125" max="5125" width="10.140625" style="185" customWidth="1"/>
    <col min="5126" max="5376" width="9.140625" style="185"/>
    <col min="5377" max="5377" width="27.42578125" style="185" customWidth="1"/>
    <col min="5378" max="5378" width="12.7109375" style="185" customWidth="1"/>
    <col min="5379" max="5380" width="14.7109375" style="185" customWidth="1"/>
    <col min="5381" max="5381" width="10.140625" style="185" customWidth="1"/>
    <col min="5382" max="5632" width="9.140625" style="185"/>
    <col min="5633" max="5633" width="27.42578125" style="185" customWidth="1"/>
    <col min="5634" max="5634" width="12.7109375" style="185" customWidth="1"/>
    <col min="5635" max="5636" width="14.7109375" style="185" customWidth="1"/>
    <col min="5637" max="5637" width="10.140625" style="185" customWidth="1"/>
    <col min="5638" max="5888" width="9.140625" style="185"/>
    <col min="5889" max="5889" width="27.42578125" style="185" customWidth="1"/>
    <col min="5890" max="5890" width="12.7109375" style="185" customWidth="1"/>
    <col min="5891" max="5892" width="14.7109375" style="185" customWidth="1"/>
    <col min="5893" max="5893" width="10.140625" style="185" customWidth="1"/>
    <col min="5894" max="6144" width="9.140625" style="185"/>
    <col min="6145" max="6145" width="27.42578125" style="185" customWidth="1"/>
    <col min="6146" max="6146" width="12.7109375" style="185" customWidth="1"/>
    <col min="6147" max="6148" width="14.7109375" style="185" customWidth="1"/>
    <col min="6149" max="6149" width="10.140625" style="185" customWidth="1"/>
    <col min="6150" max="6400" width="9.140625" style="185"/>
    <col min="6401" max="6401" width="27.42578125" style="185" customWidth="1"/>
    <col min="6402" max="6402" width="12.7109375" style="185" customWidth="1"/>
    <col min="6403" max="6404" width="14.7109375" style="185" customWidth="1"/>
    <col min="6405" max="6405" width="10.140625" style="185" customWidth="1"/>
    <col min="6406" max="6656" width="9.140625" style="185"/>
    <col min="6657" max="6657" width="27.42578125" style="185" customWidth="1"/>
    <col min="6658" max="6658" width="12.7109375" style="185" customWidth="1"/>
    <col min="6659" max="6660" width="14.7109375" style="185" customWidth="1"/>
    <col min="6661" max="6661" width="10.140625" style="185" customWidth="1"/>
    <col min="6662" max="6912" width="9.140625" style="185"/>
    <col min="6913" max="6913" width="27.42578125" style="185" customWidth="1"/>
    <col min="6914" max="6914" width="12.7109375" style="185" customWidth="1"/>
    <col min="6915" max="6916" width="14.7109375" style="185" customWidth="1"/>
    <col min="6917" max="6917" width="10.140625" style="185" customWidth="1"/>
    <col min="6918" max="7168" width="9.140625" style="185"/>
    <col min="7169" max="7169" width="27.42578125" style="185" customWidth="1"/>
    <col min="7170" max="7170" width="12.7109375" style="185" customWidth="1"/>
    <col min="7171" max="7172" width="14.7109375" style="185" customWidth="1"/>
    <col min="7173" max="7173" width="10.140625" style="185" customWidth="1"/>
    <col min="7174" max="7424" width="9.140625" style="185"/>
    <col min="7425" max="7425" width="27.42578125" style="185" customWidth="1"/>
    <col min="7426" max="7426" width="12.7109375" style="185" customWidth="1"/>
    <col min="7427" max="7428" width="14.7109375" style="185" customWidth="1"/>
    <col min="7429" max="7429" width="10.140625" style="185" customWidth="1"/>
    <col min="7430" max="7680" width="9.140625" style="185"/>
    <col min="7681" max="7681" width="27.42578125" style="185" customWidth="1"/>
    <col min="7682" max="7682" width="12.7109375" style="185" customWidth="1"/>
    <col min="7683" max="7684" width="14.7109375" style="185" customWidth="1"/>
    <col min="7685" max="7685" width="10.140625" style="185" customWidth="1"/>
    <col min="7686" max="7936" width="9.140625" style="185"/>
    <col min="7937" max="7937" width="27.42578125" style="185" customWidth="1"/>
    <col min="7938" max="7938" width="12.7109375" style="185" customWidth="1"/>
    <col min="7939" max="7940" width="14.7109375" style="185" customWidth="1"/>
    <col min="7941" max="7941" width="10.140625" style="185" customWidth="1"/>
    <col min="7942" max="8192" width="9.140625" style="185"/>
    <col min="8193" max="8193" width="27.42578125" style="185" customWidth="1"/>
    <col min="8194" max="8194" width="12.7109375" style="185" customWidth="1"/>
    <col min="8195" max="8196" width="14.7109375" style="185" customWidth="1"/>
    <col min="8197" max="8197" width="10.140625" style="185" customWidth="1"/>
    <col min="8198" max="8448" width="9.140625" style="185"/>
    <col min="8449" max="8449" width="27.42578125" style="185" customWidth="1"/>
    <col min="8450" max="8450" width="12.7109375" style="185" customWidth="1"/>
    <col min="8451" max="8452" width="14.7109375" style="185" customWidth="1"/>
    <col min="8453" max="8453" width="10.140625" style="185" customWidth="1"/>
    <col min="8454" max="8704" width="9.140625" style="185"/>
    <col min="8705" max="8705" width="27.42578125" style="185" customWidth="1"/>
    <col min="8706" max="8706" width="12.7109375" style="185" customWidth="1"/>
    <col min="8707" max="8708" width="14.7109375" style="185" customWidth="1"/>
    <col min="8709" max="8709" width="10.140625" style="185" customWidth="1"/>
    <col min="8710" max="8960" width="9.140625" style="185"/>
    <col min="8961" max="8961" width="27.42578125" style="185" customWidth="1"/>
    <col min="8962" max="8962" width="12.7109375" style="185" customWidth="1"/>
    <col min="8963" max="8964" width="14.7109375" style="185" customWidth="1"/>
    <col min="8965" max="8965" width="10.140625" style="185" customWidth="1"/>
    <col min="8966" max="9216" width="9.140625" style="185"/>
    <col min="9217" max="9217" width="27.42578125" style="185" customWidth="1"/>
    <col min="9218" max="9218" width="12.7109375" style="185" customWidth="1"/>
    <col min="9219" max="9220" width="14.7109375" style="185" customWidth="1"/>
    <col min="9221" max="9221" width="10.140625" style="185" customWidth="1"/>
    <col min="9222" max="9472" width="9.140625" style="185"/>
    <col min="9473" max="9473" width="27.42578125" style="185" customWidth="1"/>
    <col min="9474" max="9474" width="12.7109375" style="185" customWidth="1"/>
    <col min="9475" max="9476" width="14.7109375" style="185" customWidth="1"/>
    <col min="9477" max="9477" width="10.140625" style="185" customWidth="1"/>
    <col min="9478" max="9728" width="9.140625" style="185"/>
    <col min="9729" max="9729" width="27.42578125" style="185" customWidth="1"/>
    <col min="9730" max="9730" width="12.7109375" style="185" customWidth="1"/>
    <col min="9731" max="9732" width="14.7109375" style="185" customWidth="1"/>
    <col min="9733" max="9733" width="10.140625" style="185" customWidth="1"/>
    <col min="9734" max="9984" width="9.140625" style="185"/>
    <col min="9985" max="9985" width="27.42578125" style="185" customWidth="1"/>
    <col min="9986" max="9986" width="12.7109375" style="185" customWidth="1"/>
    <col min="9987" max="9988" width="14.7109375" style="185" customWidth="1"/>
    <col min="9989" max="9989" width="10.140625" style="185" customWidth="1"/>
    <col min="9990" max="10240" width="9.140625" style="185"/>
    <col min="10241" max="10241" width="27.42578125" style="185" customWidth="1"/>
    <col min="10242" max="10242" width="12.7109375" style="185" customWidth="1"/>
    <col min="10243" max="10244" width="14.7109375" style="185" customWidth="1"/>
    <col min="10245" max="10245" width="10.140625" style="185" customWidth="1"/>
    <col min="10246" max="10496" width="9.140625" style="185"/>
    <col min="10497" max="10497" width="27.42578125" style="185" customWidth="1"/>
    <col min="10498" max="10498" width="12.7109375" style="185" customWidth="1"/>
    <col min="10499" max="10500" width="14.7109375" style="185" customWidth="1"/>
    <col min="10501" max="10501" width="10.140625" style="185" customWidth="1"/>
    <col min="10502" max="10752" width="9.140625" style="185"/>
    <col min="10753" max="10753" width="27.42578125" style="185" customWidth="1"/>
    <col min="10754" max="10754" width="12.7109375" style="185" customWidth="1"/>
    <col min="10755" max="10756" width="14.7109375" style="185" customWidth="1"/>
    <col min="10757" max="10757" width="10.140625" style="185" customWidth="1"/>
    <col min="10758" max="11008" width="9.140625" style="185"/>
    <col min="11009" max="11009" width="27.42578125" style="185" customWidth="1"/>
    <col min="11010" max="11010" width="12.7109375" style="185" customWidth="1"/>
    <col min="11011" max="11012" width="14.7109375" style="185" customWidth="1"/>
    <col min="11013" max="11013" width="10.140625" style="185" customWidth="1"/>
    <col min="11014" max="11264" width="9.140625" style="185"/>
    <col min="11265" max="11265" width="27.42578125" style="185" customWidth="1"/>
    <col min="11266" max="11266" width="12.7109375" style="185" customWidth="1"/>
    <col min="11267" max="11268" width="14.7109375" style="185" customWidth="1"/>
    <col min="11269" max="11269" width="10.140625" style="185" customWidth="1"/>
    <col min="11270" max="11520" width="9.140625" style="185"/>
    <col min="11521" max="11521" width="27.42578125" style="185" customWidth="1"/>
    <col min="11522" max="11522" width="12.7109375" style="185" customWidth="1"/>
    <col min="11523" max="11524" width="14.7109375" style="185" customWidth="1"/>
    <col min="11525" max="11525" width="10.140625" style="185" customWidth="1"/>
    <col min="11526" max="11776" width="9.140625" style="185"/>
    <col min="11777" max="11777" width="27.42578125" style="185" customWidth="1"/>
    <col min="11778" max="11778" width="12.7109375" style="185" customWidth="1"/>
    <col min="11779" max="11780" width="14.7109375" style="185" customWidth="1"/>
    <col min="11781" max="11781" width="10.140625" style="185" customWidth="1"/>
    <col min="11782" max="12032" width="9.140625" style="185"/>
    <col min="12033" max="12033" width="27.42578125" style="185" customWidth="1"/>
    <col min="12034" max="12034" width="12.7109375" style="185" customWidth="1"/>
    <col min="12035" max="12036" width="14.7109375" style="185" customWidth="1"/>
    <col min="12037" max="12037" width="10.140625" style="185" customWidth="1"/>
    <col min="12038" max="12288" width="9.140625" style="185"/>
    <col min="12289" max="12289" width="27.42578125" style="185" customWidth="1"/>
    <col min="12290" max="12290" width="12.7109375" style="185" customWidth="1"/>
    <col min="12291" max="12292" width="14.7109375" style="185" customWidth="1"/>
    <col min="12293" max="12293" width="10.140625" style="185" customWidth="1"/>
    <col min="12294" max="12544" width="9.140625" style="185"/>
    <col min="12545" max="12545" width="27.42578125" style="185" customWidth="1"/>
    <col min="12546" max="12546" width="12.7109375" style="185" customWidth="1"/>
    <col min="12547" max="12548" width="14.7109375" style="185" customWidth="1"/>
    <col min="12549" max="12549" width="10.140625" style="185" customWidth="1"/>
    <col min="12550" max="12800" width="9.140625" style="185"/>
    <col min="12801" max="12801" width="27.42578125" style="185" customWidth="1"/>
    <col min="12802" max="12802" width="12.7109375" style="185" customWidth="1"/>
    <col min="12803" max="12804" width="14.7109375" style="185" customWidth="1"/>
    <col min="12805" max="12805" width="10.140625" style="185" customWidth="1"/>
    <col min="12806" max="13056" width="9.140625" style="185"/>
    <col min="13057" max="13057" width="27.42578125" style="185" customWidth="1"/>
    <col min="13058" max="13058" width="12.7109375" style="185" customWidth="1"/>
    <col min="13059" max="13060" width="14.7109375" style="185" customWidth="1"/>
    <col min="13061" max="13061" width="10.140625" style="185" customWidth="1"/>
    <col min="13062" max="13312" width="9.140625" style="185"/>
    <col min="13313" max="13313" width="27.42578125" style="185" customWidth="1"/>
    <col min="13314" max="13314" width="12.7109375" style="185" customWidth="1"/>
    <col min="13315" max="13316" width="14.7109375" style="185" customWidth="1"/>
    <col min="13317" max="13317" width="10.140625" style="185" customWidth="1"/>
    <col min="13318" max="13568" width="9.140625" style="185"/>
    <col min="13569" max="13569" width="27.42578125" style="185" customWidth="1"/>
    <col min="13570" max="13570" width="12.7109375" style="185" customWidth="1"/>
    <col min="13571" max="13572" width="14.7109375" style="185" customWidth="1"/>
    <col min="13573" max="13573" width="10.140625" style="185" customWidth="1"/>
    <col min="13574" max="13824" width="9.140625" style="185"/>
    <col min="13825" max="13825" width="27.42578125" style="185" customWidth="1"/>
    <col min="13826" max="13826" width="12.7109375" style="185" customWidth="1"/>
    <col min="13827" max="13828" width="14.7109375" style="185" customWidth="1"/>
    <col min="13829" max="13829" width="10.140625" style="185" customWidth="1"/>
    <col min="13830" max="14080" width="9.140625" style="185"/>
    <col min="14081" max="14081" width="27.42578125" style="185" customWidth="1"/>
    <col min="14082" max="14082" width="12.7109375" style="185" customWidth="1"/>
    <col min="14083" max="14084" width="14.7109375" style="185" customWidth="1"/>
    <col min="14085" max="14085" width="10.140625" style="185" customWidth="1"/>
    <col min="14086" max="14336" width="9.140625" style="185"/>
    <col min="14337" max="14337" width="27.42578125" style="185" customWidth="1"/>
    <col min="14338" max="14338" width="12.7109375" style="185" customWidth="1"/>
    <col min="14339" max="14340" width="14.7109375" style="185" customWidth="1"/>
    <col min="14341" max="14341" width="10.140625" style="185" customWidth="1"/>
    <col min="14342" max="14592" width="9.140625" style="185"/>
    <col min="14593" max="14593" width="27.42578125" style="185" customWidth="1"/>
    <col min="14594" max="14594" width="12.7109375" style="185" customWidth="1"/>
    <col min="14595" max="14596" width="14.7109375" style="185" customWidth="1"/>
    <col min="14597" max="14597" width="10.140625" style="185" customWidth="1"/>
    <col min="14598" max="14848" width="9.140625" style="185"/>
    <col min="14849" max="14849" width="27.42578125" style="185" customWidth="1"/>
    <col min="14850" max="14850" width="12.7109375" style="185" customWidth="1"/>
    <col min="14851" max="14852" width="14.7109375" style="185" customWidth="1"/>
    <col min="14853" max="14853" width="10.140625" style="185" customWidth="1"/>
    <col min="14854" max="15104" width="9.140625" style="185"/>
    <col min="15105" max="15105" width="27.42578125" style="185" customWidth="1"/>
    <col min="15106" max="15106" width="12.7109375" style="185" customWidth="1"/>
    <col min="15107" max="15108" width="14.7109375" style="185" customWidth="1"/>
    <col min="15109" max="15109" width="10.140625" style="185" customWidth="1"/>
    <col min="15110" max="15360" width="9.140625" style="185"/>
    <col min="15361" max="15361" width="27.42578125" style="185" customWidth="1"/>
    <col min="15362" max="15362" width="12.7109375" style="185" customWidth="1"/>
    <col min="15363" max="15364" width="14.7109375" style="185" customWidth="1"/>
    <col min="15365" max="15365" width="10.140625" style="185" customWidth="1"/>
    <col min="15366" max="15616" width="9.140625" style="185"/>
    <col min="15617" max="15617" width="27.42578125" style="185" customWidth="1"/>
    <col min="15618" max="15618" width="12.7109375" style="185" customWidth="1"/>
    <col min="15619" max="15620" width="14.7109375" style="185" customWidth="1"/>
    <col min="15621" max="15621" width="10.140625" style="185" customWidth="1"/>
    <col min="15622" max="15872" width="9.140625" style="185"/>
    <col min="15873" max="15873" width="27.42578125" style="185" customWidth="1"/>
    <col min="15874" max="15874" width="12.7109375" style="185" customWidth="1"/>
    <col min="15875" max="15876" width="14.7109375" style="185" customWidth="1"/>
    <col min="15877" max="15877" width="10.140625" style="185" customWidth="1"/>
    <col min="15878" max="16128" width="9.140625" style="185"/>
    <col min="16129" max="16129" width="27.42578125" style="185" customWidth="1"/>
    <col min="16130" max="16130" width="12.7109375" style="185" customWidth="1"/>
    <col min="16131" max="16132" width="14.7109375" style="185" customWidth="1"/>
    <col min="16133" max="16133" width="10.140625" style="185" customWidth="1"/>
    <col min="16134" max="16384" width="9.140625" style="185"/>
  </cols>
  <sheetData>
    <row r="1" spans="1:5" ht="15" x14ac:dyDescent="0.25">
      <c r="D1" s="334"/>
      <c r="E1" s="297" t="s">
        <v>1923</v>
      </c>
    </row>
    <row r="2" spans="1:5" x14ac:dyDescent="0.2">
      <c r="D2" s="334"/>
      <c r="E2" s="298"/>
    </row>
    <row r="3" spans="1:5" x14ac:dyDescent="0.2">
      <c r="C3" s="299" t="s">
        <v>712</v>
      </c>
    </row>
    <row r="4" spans="1:5" x14ac:dyDescent="0.2">
      <c r="C4" s="299" t="s">
        <v>707</v>
      </c>
    </row>
    <row r="6" spans="1:5" x14ac:dyDescent="0.2">
      <c r="E6" s="300" t="s">
        <v>47</v>
      </c>
    </row>
    <row r="7" spans="1:5" x14ac:dyDescent="0.2">
      <c r="A7" s="335" t="s">
        <v>708</v>
      </c>
      <c r="B7" s="336" t="s">
        <v>709</v>
      </c>
      <c r="C7" s="337" t="s">
        <v>710</v>
      </c>
      <c r="D7" s="337" t="s">
        <v>711</v>
      </c>
      <c r="E7" s="336" t="s">
        <v>46</v>
      </c>
    </row>
    <row r="8" spans="1:5" ht="25.5" x14ac:dyDescent="0.2">
      <c r="A8" s="338"/>
      <c r="B8" s="339"/>
      <c r="C8" s="340"/>
      <c r="D8" s="340" t="s">
        <v>706</v>
      </c>
      <c r="E8" s="322"/>
    </row>
    <row r="9" spans="1:5" x14ac:dyDescent="0.2">
      <c r="A9" s="308" t="s">
        <v>693</v>
      </c>
      <c r="B9" s="309">
        <v>-13235</v>
      </c>
      <c r="C9" s="309">
        <v>1736</v>
      </c>
      <c r="D9" s="309">
        <v>24998</v>
      </c>
      <c r="E9" s="309">
        <f t="shared" ref="E9:E14" si="0">SUM(B9:D9)</f>
        <v>13499</v>
      </c>
    </row>
    <row r="10" spans="1:5" x14ac:dyDescent="0.2">
      <c r="A10" s="308" t="s">
        <v>694</v>
      </c>
      <c r="B10" s="309">
        <v>10867033</v>
      </c>
      <c r="C10" s="309">
        <v>277395</v>
      </c>
      <c r="D10" s="309">
        <v>599522</v>
      </c>
      <c r="E10" s="309">
        <f t="shared" si="0"/>
        <v>11743950</v>
      </c>
    </row>
    <row r="11" spans="1:5" x14ac:dyDescent="0.2">
      <c r="A11" s="308" t="s">
        <v>695</v>
      </c>
      <c r="B11" s="309">
        <v>-12150</v>
      </c>
      <c r="C11" s="309">
        <v>11218</v>
      </c>
      <c r="D11" s="309">
        <v>14775</v>
      </c>
      <c r="E11" s="309">
        <f t="shared" si="0"/>
        <v>13843</v>
      </c>
    </row>
    <row r="12" spans="1:5" x14ac:dyDescent="0.2">
      <c r="A12" s="308" t="s">
        <v>540</v>
      </c>
      <c r="B12" s="309">
        <v>4311</v>
      </c>
      <c r="C12" s="309">
        <v>64</v>
      </c>
      <c r="D12" s="309">
        <v>2343</v>
      </c>
      <c r="E12" s="309">
        <f t="shared" si="0"/>
        <v>6718</v>
      </c>
    </row>
    <row r="13" spans="1:5" ht="25.5" x14ac:dyDescent="0.2">
      <c r="A13" s="312" t="s">
        <v>714</v>
      </c>
      <c r="B13" s="309">
        <v>-17978</v>
      </c>
      <c r="C13" s="309">
        <v>54</v>
      </c>
      <c r="D13" s="309">
        <v>20211</v>
      </c>
      <c r="E13" s="309">
        <f t="shared" si="0"/>
        <v>2287</v>
      </c>
    </row>
    <row r="14" spans="1:5" ht="25.5" x14ac:dyDescent="0.2">
      <c r="A14" s="312" t="s">
        <v>715</v>
      </c>
      <c r="B14" s="309">
        <v>250</v>
      </c>
      <c r="C14" s="309">
        <v>0</v>
      </c>
      <c r="D14" s="309">
        <v>0</v>
      </c>
      <c r="E14" s="309">
        <f t="shared" si="0"/>
        <v>250</v>
      </c>
    </row>
    <row r="15" spans="1:5" x14ac:dyDescent="0.2">
      <c r="A15" s="329" t="s">
        <v>46</v>
      </c>
      <c r="B15" s="330">
        <f>SUM(B9:B14)</f>
        <v>10828231</v>
      </c>
      <c r="C15" s="330">
        <f>SUM(C9:C14)</f>
        <v>290467</v>
      </c>
      <c r="D15" s="330">
        <f>SUM(D9:D14)</f>
        <v>661849</v>
      </c>
      <c r="E15" s="330">
        <f>SUM(E9:E14)</f>
        <v>11780547</v>
      </c>
    </row>
    <row r="17" spans="2:5" x14ac:dyDescent="0.2">
      <c r="B17" s="332"/>
      <c r="C17" s="332"/>
      <c r="D17" s="332"/>
      <c r="E17" s="33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9"/>
  <dimension ref="A1:N103"/>
  <sheetViews>
    <sheetView view="pageBreakPreview" zoomScale="85" zoomScaleNormal="100" zoomScaleSheetLayoutView="85" workbookViewId="0">
      <selection activeCell="D11" sqref="D11"/>
    </sheetView>
  </sheetViews>
  <sheetFormatPr defaultRowHeight="15.75" x14ac:dyDescent="0.25"/>
  <cols>
    <col min="1" max="1" width="77.7109375" style="378" customWidth="1"/>
    <col min="2" max="2" width="16.7109375" style="366" bestFit="1" customWidth="1"/>
    <col min="3" max="3" width="16.5703125" style="366" customWidth="1"/>
    <col min="4" max="4" width="18.42578125" style="366" customWidth="1"/>
    <col min="5" max="5" width="17.85546875" style="366" customWidth="1"/>
    <col min="6" max="6" width="9.140625" style="368"/>
    <col min="7" max="7" width="13.85546875" style="371" bestFit="1" customWidth="1"/>
    <col min="8" max="256" width="9.140625" style="371"/>
    <col min="257" max="257" width="77.7109375" style="371" customWidth="1"/>
    <col min="258" max="258" width="16.7109375" style="371" bestFit="1" customWidth="1"/>
    <col min="259" max="259" width="16.5703125" style="371" customWidth="1"/>
    <col min="260" max="260" width="18.42578125" style="371" customWidth="1"/>
    <col min="261" max="261" width="17.85546875" style="371" customWidth="1"/>
    <col min="262" max="262" width="9.140625" style="371"/>
    <col min="263" max="263" width="13.85546875" style="371" bestFit="1" customWidth="1"/>
    <col min="264" max="512" width="9.140625" style="371"/>
    <col min="513" max="513" width="77.7109375" style="371" customWidth="1"/>
    <col min="514" max="514" width="16.7109375" style="371" bestFit="1" customWidth="1"/>
    <col min="515" max="515" width="16.5703125" style="371" customWidth="1"/>
    <col min="516" max="516" width="18.42578125" style="371" customWidth="1"/>
    <col min="517" max="517" width="17.85546875" style="371" customWidth="1"/>
    <col min="518" max="518" width="9.140625" style="371"/>
    <col min="519" max="519" width="13.85546875" style="371" bestFit="1" customWidth="1"/>
    <col min="520" max="768" width="9.140625" style="371"/>
    <col min="769" max="769" width="77.7109375" style="371" customWidth="1"/>
    <col min="770" max="770" width="16.7109375" style="371" bestFit="1" customWidth="1"/>
    <col min="771" max="771" width="16.5703125" style="371" customWidth="1"/>
    <col min="772" max="772" width="18.42578125" style="371" customWidth="1"/>
    <col min="773" max="773" width="17.85546875" style="371" customWidth="1"/>
    <col min="774" max="774" width="9.140625" style="371"/>
    <col min="775" max="775" width="13.85546875" style="371" bestFit="1" customWidth="1"/>
    <col min="776" max="1024" width="9.140625" style="371"/>
    <col min="1025" max="1025" width="77.7109375" style="371" customWidth="1"/>
    <col min="1026" max="1026" width="16.7109375" style="371" bestFit="1" customWidth="1"/>
    <col min="1027" max="1027" width="16.5703125" style="371" customWidth="1"/>
    <col min="1028" max="1028" width="18.42578125" style="371" customWidth="1"/>
    <col min="1029" max="1029" width="17.85546875" style="371" customWidth="1"/>
    <col min="1030" max="1030" width="9.140625" style="371"/>
    <col min="1031" max="1031" width="13.85546875" style="371" bestFit="1" customWidth="1"/>
    <col min="1032" max="1280" width="9.140625" style="371"/>
    <col min="1281" max="1281" width="77.7109375" style="371" customWidth="1"/>
    <col min="1282" max="1282" width="16.7109375" style="371" bestFit="1" customWidth="1"/>
    <col min="1283" max="1283" width="16.5703125" style="371" customWidth="1"/>
    <col min="1284" max="1284" width="18.42578125" style="371" customWidth="1"/>
    <col min="1285" max="1285" width="17.85546875" style="371" customWidth="1"/>
    <col min="1286" max="1286" width="9.140625" style="371"/>
    <col min="1287" max="1287" width="13.85546875" style="371" bestFit="1" customWidth="1"/>
    <col min="1288" max="1536" width="9.140625" style="371"/>
    <col min="1537" max="1537" width="77.7109375" style="371" customWidth="1"/>
    <col min="1538" max="1538" width="16.7109375" style="371" bestFit="1" customWidth="1"/>
    <col min="1539" max="1539" width="16.5703125" style="371" customWidth="1"/>
    <col min="1540" max="1540" width="18.42578125" style="371" customWidth="1"/>
    <col min="1541" max="1541" width="17.85546875" style="371" customWidth="1"/>
    <col min="1542" max="1542" width="9.140625" style="371"/>
    <col min="1543" max="1543" width="13.85546875" style="371" bestFit="1" customWidth="1"/>
    <col min="1544" max="1792" width="9.140625" style="371"/>
    <col min="1793" max="1793" width="77.7109375" style="371" customWidth="1"/>
    <col min="1794" max="1794" width="16.7109375" style="371" bestFit="1" customWidth="1"/>
    <col min="1795" max="1795" width="16.5703125" style="371" customWidth="1"/>
    <col min="1796" max="1796" width="18.42578125" style="371" customWidth="1"/>
    <col min="1797" max="1797" width="17.85546875" style="371" customWidth="1"/>
    <col min="1798" max="1798" width="9.140625" style="371"/>
    <col min="1799" max="1799" width="13.85546875" style="371" bestFit="1" customWidth="1"/>
    <col min="1800" max="2048" width="9.140625" style="371"/>
    <col min="2049" max="2049" width="77.7109375" style="371" customWidth="1"/>
    <col min="2050" max="2050" width="16.7109375" style="371" bestFit="1" customWidth="1"/>
    <col min="2051" max="2051" width="16.5703125" style="371" customWidth="1"/>
    <col min="2052" max="2052" width="18.42578125" style="371" customWidth="1"/>
    <col min="2053" max="2053" width="17.85546875" style="371" customWidth="1"/>
    <col min="2054" max="2054" width="9.140625" style="371"/>
    <col min="2055" max="2055" width="13.85546875" style="371" bestFit="1" customWidth="1"/>
    <col min="2056" max="2304" width="9.140625" style="371"/>
    <col min="2305" max="2305" width="77.7109375" style="371" customWidth="1"/>
    <col min="2306" max="2306" width="16.7109375" style="371" bestFit="1" customWidth="1"/>
    <col min="2307" max="2307" width="16.5703125" style="371" customWidth="1"/>
    <col min="2308" max="2308" width="18.42578125" style="371" customWidth="1"/>
    <col min="2309" max="2309" width="17.85546875" style="371" customWidth="1"/>
    <col min="2310" max="2310" width="9.140625" style="371"/>
    <col min="2311" max="2311" width="13.85546875" style="371" bestFit="1" customWidth="1"/>
    <col min="2312" max="2560" width="9.140625" style="371"/>
    <col min="2561" max="2561" width="77.7109375" style="371" customWidth="1"/>
    <col min="2562" max="2562" width="16.7109375" style="371" bestFit="1" customWidth="1"/>
    <col min="2563" max="2563" width="16.5703125" style="371" customWidth="1"/>
    <col min="2564" max="2564" width="18.42578125" style="371" customWidth="1"/>
    <col min="2565" max="2565" width="17.85546875" style="371" customWidth="1"/>
    <col min="2566" max="2566" width="9.140625" style="371"/>
    <col min="2567" max="2567" width="13.85546875" style="371" bestFit="1" customWidth="1"/>
    <col min="2568" max="2816" width="9.140625" style="371"/>
    <col min="2817" max="2817" width="77.7109375" style="371" customWidth="1"/>
    <col min="2818" max="2818" width="16.7109375" style="371" bestFit="1" customWidth="1"/>
    <col min="2819" max="2819" width="16.5703125" style="371" customWidth="1"/>
    <col min="2820" max="2820" width="18.42578125" style="371" customWidth="1"/>
    <col min="2821" max="2821" width="17.85546875" style="371" customWidth="1"/>
    <col min="2822" max="2822" width="9.140625" style="371"/>
    <col min="2823" max="2823" width="13.85546875" style="371" bestFit="1" customWidth="1"/>
    <col min="2824" max="3072" width="9.140625" style="371"/>
    <col min="3073" max="3073" width="77.7109375" style="371" customWidth="1"/>
    <col min="3074" max="3074" width="16.7109375" style="371" bestFit="1" customWidth="1"/>
    <col min="3075" max="3075" width="16.5703125" style="371" customWidth="1"/>
    <col min="3076" max="3076" width="18.42578125" style="371" customWidth="1"/>
    <col min="3077" max="3077" width="17.85546875" style="371" customWidth="1"/>
    <col min="3078" max="3078" width="9.140625" style="371"/>
    <col min="3079" max="3079" width="13.85546875" style="371" bestFit="1" customWidth="1"/>
    <col min="3080" max="3328" width="9.140625" style="371"/>
    <col min="3329" max="3329" width="77.7109375" style="371" customWidth="1"/>
    <col min="3330" max="3330" width="16.7109375" style="371" bestFit="1" customWidth="1"/>
    <col min="3331" max="3331" width="16.5703125" style="371" customWidth="1"/>
    <col min="3332" max="3332" width="18.42578125" style="371" customWidth="1"/>
    <col min="3333" max="3333" width="17.85546875" style="371" customWidth="1"/>
    <col min="3334" max="3334" width="9.140625" style="371"/>
    <col min="3335" max="3335" width="13.85546875" style="371" bestFit="1" customWidth="1"/>
    <col min="3336" max="3584" width="9.140625" style="371"/>
    <col min="3585" max="3585" width="77.7109375" style="371" customWidth="1"/>
    <col min="3586" max="3586" width="16.7109375" style="371" bestFit="1" customWidth="1"/>
    <col min="3587" max="3587" width="16.5703125" style="371" customWidth="1"/>
    <col min="3588" max="3588" width="18.42578125" style="371" customWidth="1"/>
    <col min="3589" max="3589" width="17.85546875" style="371" customWidth="1"/>
    <col min="3590" max="3590" width="9.140625" style="371"/>
    <col min="3591" max="3591" width="13.85546875" style="371" bestFit="1" customWidth="1"/>
    <col min="3592" max="3840" width="9.140625" style="371"/>
    <col min="3841" max="3841" width="77.7109375" style="371" customWidth="1"/>
    <col min="3842" max="3842" width="16.7109375" style="371" bestFit="1" customWidth="1"/>
    <col min="3843" max="3843" width="16.5703125" style="371" customWidth="1"/>
    <col min="3844" max="3844" width="18.42578125" style="371" customWidth="1"/>
    <col min="3845" max="3845" width="17.85546875" style="371" customWidth="1"/>
    <col min="3846" max="3846" width="9.140625" style="371"/>
    <col min="3847" max="3847" width="13.85546875" style="371" bestFit="1" customWidth="1"/>
    <col min="3848" max="4096" width="9.140625" style="371"/>
    <col min="4097" max="4097" width="77.7109375" style="371" customWidth="1"/>
    <col min="4098" max="4098" width="16.7109375" style="371" bestFit="1" customWidth="1"/>
    <col min="4099" max="4099" width="16.5703125" style="371" customWidth="1"/>
    <col min="4100" max="4100" width="18.42578125" style="371" customWidth="1"/>
    <col min="4101" max="4101" width="17.85546875" style="371" customWidth="1"/>
    <col min="4102" max="4102" width="9.140625" style="371"/>
    <col min="4103" max="4103" width="13.85546875" style="371" bestFit="1" customWidth="1"/>
    <col min="4104" max="4352" width="9.140625" style="371"/>
    <col min="4353" max="4353" width="77.7109375" style="371" customWidth="1"/>
    <col min="4354" max="4354" width="16.7109375" style="371" bestFit="1" customWidth="1"/>
    <col min="4355" max="4355" width="16.5703125" style="371" customWidth="1"/>
    <col min="4356" max="4356" width="18.42578125" style="371" customWidth="1"/>
    <col min="4357" max="4357" width="17.85546875" style="371" customWidth="1"/>
    <col min="4358" max="4358" width="9.140625" style="371"/>
    <col min="4359" max="4359" width="13.85546875" style="371" bestFit="1" customWidth="1"/>
    <col min="4360" max="4608" width="9.140625" style="371"/>
    <col min="4609" max="4609" width="77.7109375" style="371" customWidth="1"/>
    <col min="4610" max="4610" width="16.7109375" style="371" bestFit="1" customWidth="1"/>
    <col min="4611" max="4611" width="16.5703125" style="371" customWidth="1"/>
    <col min="4612" max="4612" width="18.42578125" style="371" customWidth="1"/>
    <col min="4613" max="4613" width="17.85546875" style="371" customWidth="1"/>
    <col min="4614" max="4614" width="9.140625" style="371"/>
    <col min="4615" max="4615" width="13.85546875" style="371" bestFit="1" customWidth="1"/>
    <col min="4616" max="4864" width="9.140625" style="371"/>
    <col min="4865" max="4865" width="77.7109375" style="371" customWidth="1"/>
    <col min="4866" max="4866" width="16.7109375" style="371" bestFit="1" customWidth="1"/>
    <col min="4867" max="4867" width="16.5703125" style="371" customWidth="1"/>
    <col min="4868" max="4868" width="18.42578125" style="371" customWidth="1"/>
    <col min="4869" max="4869" width="17.85546875" style="371" customWidth="1"/>
    <col min="4870" max="4870" width="9.140625" style="371"/>
    <col min="4871" max="4871" width="13.85546875" style="371" bestFit="1" customWidth="1"/>
    <col min="4872" max="5120" width="9.140625" style="371"/>
    <col min="5121" max="5121" width="77.7109375" style="371" customWidth="1"/>
    <col min="5122" max="5122" width="16.7109375" style="371" bestFit="1" customWidth="1"/>
    <col min="5123" max="5123" width="16.5703125" style="371" customWidth="1"/>
    <col min="5124" max="5124" width="18.42578125" style="371" customWidth="1"/>
    <col min="5125" max="5125" width="17.85546875" style="371" customWidth="1"/>
    <col min="5126" max="5126" width="9.140625" style="371"/>
    <col min="5127" max="5127" width="13.85546875" style="371" bestFit="1" customWidth="1"/>
    <col min="5128" max="5376" width="9.140625" style="371"/>
    <col min="5377" max="5377" width="77.7109375" style="371" customWidth="1"/>
    <col min="5378" max="5378" width="16.7109375" style="371" bestFit="1" customWidth="1"/>
    <col min="5379" max="5379" width="16.5703125" style="371" customWidth="1"/>
    <col min="5380" max="5380" width="18.42578125" style="371" customWidth="1"/>
    <col min="5381" max="5381" width="17.85546875" style="371" customWidth="1"/>
    <col min="5382" max="5382" width="9.140625" style="371"/>
    <col min="5383" max="5383" width="13.85546875" style="371" bestFit="1" customWidth="1"/>
    <col min="5384" max="5632" width="9.140625" style="371"/>
    <col min="5633" max="5633" width="77.7109375" style="371" customWidth="1"/>
    <col min="5634" max="5634" width="16.7109375" style="371" bestFit="1" customWidth="1"/>
    <col min="5635" max="5635" width="16.5703125" style="371" customWidth="1"/>
    <col min="5636" max="5636" width="18.42578125" style="371" customWidth="1"/>
    <col min="5637" max="5637" width="17.85546875" style="371" customWidth="1"/>
    <col min="5638" max="5638" width="9.140625" style="371"/>
    <col min="5639" max="5639" width="13.85546875" style="371" bestFit="1" customWidth="1"/>
    <col min="5640" max="5888" width="9.140625" style="371"/>
    <col min="5889" max="5889" width="77.7109375" style="371" customWidth="1"/>
    <col min="5890" max="5890" width="16.7109375" style="371" bestFit="1" customWidth="1"/>
    <col min="5891" max="5891" width="16.5703125" style="371" customWidth="1"/>
    <col min="5892" max="5892" width="18.42578125" style="371" customWidth="1"/>
    <col min="5893" max="5893" width="17.85546875" style="371" customWidth="1"/>
    <col min="5894" max="5894" width="9.140625" style="371"/>
    <col min="5895" max="5895" width="13.85546875" style="371" bestFit="1" customWidth="1"/>
    <col min="5896" max="6144" width="9.140625" style="371"/>
    <col min="6145" max="6145" width="77.7109375" style="371" customWidth="1"/>
    <col min="6146" max="6146" width="16.7109375" style="371" bestFit="1" customWidth="1"/>
    <col min="6147" max="6147" width="16.5703125" style="371" customWidth="1"/>
    <col min="6148" max="6148" width="18.42578125" style="371" customWidth="1"/>
    <col min="6149" max="6149" width="17.85546875" style="371" customWidth="1"/>
    <col min="6150" max="6150" width="9.140625" style="371"/>
    <col min="6151" max="6151" width="13.85546875" style="371" bestFit="1" customWidth="1"/>
    <col min="6152" max="6400" width="9.140625" style="371"/>
    <col min="6401" max="6401" width="77.7109375" style="371" customWidth="1"/>
    <col min="6402" max="6402" width="16.7109375" style="371" bestFit="1" customWidth="1"/>
    <col min="6403" max="6403" width="16.5703125" style="371" customWidth="1"/>
    <col min="6404" max="6404" width="18.42578125" style="371" customWidth="1"/>
    <col min="6405" max="6405" width="17.85546875" style="371" customWidth="1"/>
    <col min="6406" max="6406" width="9.140625" style="371"/>
    <col min="6407" max="6407" width="13.85546875" style="371" bestFit="1" customWidth="1"/>
    <col min="6408" max="6656" width="9.140625" style="371"/>
    <col min="6657" max="6657" width="77.7109375" style="371" customWidth="1"/>
    <col min="6658" max="6658" width="16.7109375" style="371" bestFit="1" customWidth="1"/>
    <col min="6659" max="6659" width="16.5703125" style="371" customWidth="1"/>
    <col min="6660" max="6660" width="18.42578125" style="371" customWidth="1"/>
    <col min="6661" max="6661" width="17.85546875" style="371" customWidth="1"/>
    <col min="6662" max="6662" width="9.140625" style="371"/>
    <col min="6663" max="6663" width="13.85546875" style="371" bestFit="1" customWidth="1"/>
    <col min="6664" max="6912" width="9.140625" style="371"/>
    <col min="6913" max="6913" width="77.7109375" style="371" customWidth="1"/>
    <col min="6914" max="6914" width="16.7109375" style="371" bestFit="1" customWidth="1"/>
    <col min="6915" max="6915" width="16.5703125" style="371" customWidth="1"/>
    <col min="6916" max="6916" width="18.42578125" style="371" customWidth="1"/>
    <col min="6917" max="6917" width="17.85546875" style="371" customWidth="1"/>
    <col min="6918" max="6918" width="9.140625" style="371"/>
    <col min="6919" max="6919" width="13.85546875" style="371" bestFit="1" customWidth="1"/>
    <col min="6920" max="7168" width="9.140625" style="371"/>
    <col min="7169" max="7169" width="77.7109375" style="371" customWidth="1"/>
    <col min="7170" max="7170" width="16.7109375" style="371" bestFit="1" customWidth="1"/>
    <col min="7171" max="7171" width="16.5703125" style="371" customWidth="1"/>
    <col min="7172" max="7172" width="18.42578125" style="371" customWidth="1"/>
    <col min="7173" max="7173" width="17.85546875" style="371" customWidth="1"/>
    <col min="7174" max="7174" width="9.140625" style="371"/>
    <col min="7175" max="7175" width="13.85546875" style="371" bestFit="1" customWidth="1"/>
    <col min="7176" max="7424" width="9.140625" style="371"/>
    <col min="7425" max="7425" width="77.7109375" style="371" customWidth="1"/>
    <col min="7426" max="7426" width="16.7109375" style="371" bestFit="1" customWidth="1"/>
    <col min="7427" max="7427" width="16.5703125" style="371" customWidth="1"/>
    <col min="7428" max="7428" width="18.42578125" style="371" customWidth="1"/>
    <col min="7429" max="7429" width="17.85546875" style="371" customWidth="1"/>
    <col min="7430" max="7430" width="9.140625" style="371"/>
    <col min="7431" max="7431" width="13.85546875" style="371" bestFit="1" customWidth="1"/>
    <col min="7432" max="7680" width="9.140625" style="371"/>
    <col min="7681" max="7681" width="77.7109375" style="371" customWidth="1"/>
    <col min="7682" max="7682" width="16.7109375" style="371" bestFit="1" customWidth="1"/>
    <col min="7683" max="7683" width="16.5703125" style="371" customWidth="1"/>
    <col min="7684" max="7684" width="18.42578125" style="371" customWidth="1"/>
    <col min="7685" max="7685" width="17.85546875" style="371" customWidth="1"/>
    <col min="7686" max="7686" width="9.140625" style="371"/>
    <col min="7687" max="7687" width="13.85546875" style="371" bestFit="1" customWidth="1"/>
    <col min="7688" max="7936" width="9.140625" style="371"/>
    <col min="7937" max="7937" width="77.7109375" style="371" customWidth="1"/>
    <col min="7938" max="7938" width="16.7109375" style="371" bestFit="1" customWidth="1"/>
    <col min="7939" max="7939" width="16.5703125" style="371" customWidth="1"/>
    <col min="7940" max="7940" width="18.42578125" style="371" customWidth="1"/>
    <col min="7941" max="7941" width="17.85546875" style="371" customWidth="1"/>
    <col min="7942" max="7942" width="9.140625" style="371"/>
    <col min="7943" max="7943" width="13.85546875" style="371" bestFit="1" customWidth="1"/>
    <col min="7944" max="8192" width="9.140625" style="371"/>
    <col min="8193" max="8193" width="77.7109375" style="371" customWidth="1"/>
    <col min="8194" max="8194" width="16.7109375" style="371" bestFit="1" customWidth="1"/>
    <col min="8195" max="8195" width="16.5703125" style="371" customWidth="1"/>
    <col min="8196" max="8196" width="18.42578125" style="371" customWidth="1"/>
    <col min="8197" max="8197" width="17.85546875" style="371" customWidth="1"/>
    <col min="8198" max="8198" width="9.140625" style="371"/>
    <col min="8199" max="8199" width="13.85546875" style="371" bestFit="1" customWidth="1"/>
    <col min="8200" max="8448" width="9.140625" style="371"/>
    <col min="8449" max="8449" width="77.7109375" style="371" customWidth="1"/>
    <col min="8450" max="8450" width="16.7109375" style="371" bestFit="1" customWidth="1"/>
    <col min="8451" max="8451" width="16.5703125" style="371" customWidth="1"/>
    <col min="8452" max="8452" width="18.42578125" style="371" customWidth="1"/>
    <col min="8453" max="8453" width="17.85546875" style="371" customWidth="1"/>
    <col min="8454" max="8454" width="9.140625" style="371"/>
    <col min="8455" max="8455" width="13.85546875" style="371" bestFit="1" customWidth="1"/>
    <col min="8456" max="8704" width="9.140625" style="371"/>
    <col min="8705" max="8705" width="77.7109375" style="371" customWidth="1"/>
    <col min="8706" max="8706" width="16.7109375" style="371" bestFit="1" customWidth="1"/>
    <col min="8707" max="8707" width="16.5703125" style="371" customWidth="1"/>
    <col min="8708" max="8708" width="18.42578125" style="371" customWidth="1"/>
    <col min="8709" max="8709" width="17.85546875" style="371" customWidth="1"/>
    <col min="8710" max="8710" width="9.140625" style="371"/>
    <col min="8711" max="8711" width="13.85546875" style="371" bestFit="1" customWidth="1"/>
    <col min="8712" max="8960" width="9.140625" style="371"/>
    <col min="8961" max="8961" width="77.7109375" style="371" customWidth="1"/>
    <col min="8962" max="8962" width="16.7109375" style="371" bestFit="1" customWidth="1"/>
    <col min="8963" max="8963" width="16.5703125" style="371" customWidth="1"/>
    <col min="8964" max="8964" width="18.42578125" style="371" customWidth="1"/>
    <col min="8965" max="8965" width="17.85546875" style="371" customWidth="1"/>
    <col min="8966" max="8966" width="9.140625" style="371"/>
    <col min="8967" max="8967" width="13.85546875" style="371" bestFit="1" customWidth="1"/>
    <col min="8968" max="9216" width="9.140625" style="371"/>
    <col min="9217" max="9217" width="77.7109375" style="371" customWidth="1"/>
    <col min="9218" max="9218" width="16.7109375" style="371" bestFit="1" customWidth="1"/>
    <col min="9219" max="9219" width="16.5703125" style="371" customWidth="1"/>
    <col min="9220" max="9220" width="18.42578125" style="371" customWidth="1"/>
    <col min="9221" max="9221" width="17.85546875" style="371" customWidth="1"/>
    <col min="9222" max="9222" width="9.140625" style="371"/>
    <col min="9223" max="9223" width="13.85546875" style="371" bestFit="1" customWidth="1"/>
    <col min="9224" max="9472" width="9.140625" style="371"/>
    <col min="9473" max="9473" width="77.7109375" style="371" customWidth="1"/>
    <col min="9474" max="9474" width="16.7109375" style="371" bestFit="1" customWidth="1"/>
    <col min="9475" max="9475" width="16.5703125" style="371" customWidth="1"/>
    <col min="9476" max="9476" width="18.42578125" style="371" customWidth="1"/>
    <col min="9477" max="9477" width="17.85546875" style="371" customWidth="1"/>
    <col min="9478" max="9478" width="9.140625" style="371"/>
    <col min="9479" max="9479" width="13.85546875" style="371" bestFit="1" customWidth="1"/>
    <col min="9480" max="9728" width="9.140625" style="371"/>
    <col min="9729" max="9729" width="77.7109375" style="371" customWidth="1"/>
    <col min="9730" max="9730" width="16.7109375" style="371" bestFit="1" customWidth="1"/>
    <col min="9731" max="9731" width="16.5703125" style="371" customWidth="1"/>
    <col min="9732" max="9732" width="18.42578125" style="371" customWidth="1"/>
    <col min="9733" max="9733" width="17.85546875" style="371" customWidth="1"/>
    <col min="9734" max="9734" width="9.140625" style="371"/>
    <col min="9735" max="9735" width="13.85546875" style="371" bestFit="1" customWidth="1"/>
    <col min="9736" max="9984" width="9.140625" style="371"/>
    <col min="9985" max="9985" width="77.7109375" style="371" customWidth="1"/>
    <col min="9986" max="9986" width="16.7109375" style="371" bestFit="1" customWidth="1"/>
    <col min="9987" max="9987" width="16.5703125" style="371" customWidth="1"/>
    <col min="9988" max="9988" width="18.42578125" style="371" customWidth="1"/>
    <col min="9989" max="9989" width="17.85546875" style="371" customWidth="1"/>
    <col min="9990" max="9990" width="9.140625" style="371"/>
    <col min="9991" max="9991" width="13.85546875" style="371" bestFit="1" customWidth="1"/>
    <col min="9992" max="10240" width="9.140625" style="371"/>
    <col min="10241" max="10241" width="77.7109375" style="371" customWidth="1"/>
    <col min="10242" max="10242" width="16.7109375" style="371" bestFit="1" customWidth="1"/>
    <col min="10243" max="10243" width="16.5703125" style="371" customWidth="1"/>
    <col min="10244" max="10244" width="18.42578125" style="371" customWidth="1"/>
    <col min="10245" max="10245" width="17.85546875" style="371" customWidth="1"/>
    <col min="10246" max="10246" width="9.140625" style="371"/>
    <col min="10247" max="10247" width="13.85546875" style="371" bestFit="1" customWidth="1"/>
    <col min="10248" max="10496" width="9.140625" style="371"/>
    <col min="10497" max="10497" width="77.7109375" style="371" customWidth="1"/>
    <col min="10498" max="10498" width="16.7109375" style="371" bestFit="1" customWidth="1"/>
    <col min="10499" max="10499" width="16.5703125" style="371" customWidth="1"/>
    <col min="10500" max="10500" width="18.42578125" style="371" customWidth="1"/>
    <col min="10501" max="10501" width="17.85546875" style="371" customWidth="1"/>
    <col min="10502" max="10502" width="9.140625" style="371"/>
    <col min="10503" max="10503" width="13.85546875" style="371" bestFit="1" customWidth="1"/>
    <col min="10504" max="10752" width="9.140625" style="371"/>
    <col min="10753" max="10753" width="77.7109375" style="371" customWidth="1"/>
    <col min="10754" max="10754" width="16.7109375" style="371" bestFit="1" customWidth="1"/>
    <col min="10755" max="10755" width="16.5703125" style="371" customWidth="1"/>
    <col min="10756" max="10756" width="18.42578125" style="371" customWidth="1"/>
    <col min="10757" max="10757" width="17.85546875" style="371" customWidth="1"/>
    <col min="10758" max="10758" width="9.140625" style="371"/>
    <col min="10759" max="10759" width="13.85546875" style="371" bestFit="1" customWidth="1"/>
    <col min="10760" max="11008" width="9.140625" style="371"/>
    <col min="11009" max="11009" width="77.7109375" style="371" customWidth="1"/>
    <col min="11010" max="11010" width="16.7109375" style="371" bestFit="1" customWidth="1"/>
    <col min="11011" max="11011" width="16.5703125" style="371" customWidth="1"/>
    <col min="11012" max="11012" width="18.42578125" style="371" customWidth="1"/>
    <col min="11013" max="11013" width="17.85546875" style="371" customWidth="1"/>
    <col min="11014" max="11014" width="9.140625" style="371"/>
    <col min="11015" max="11015" width="13.85546875" style="371" bestFit="1" customWidth="1"/>
    <col min="11016" max="11264" width="9.140625" style="371"/>
    <col min="11265" max="11265" width="77.7109375" style="371" customWidth="1"/>
    <col min="11266" max="11266" width="16.7109375" style="371" bestFit="1" customWidth="1"/>
    <col min="11267" max="11267" width="16.5703125" style="371" customWidth="1"/>
    <col min="11268" max="11268" width="18.42578125" style="371" customWidth="1"/>
    <col min="11269" max="11269" width="17.85546875" style="371" customWidth="1"/>
    <col min="11270" max="11270" width="9.140625" style="371"/>
    <col min="11271" max="11271" width="13.85546875" style="371" bestFit="1" customWidth="1"/>
    <col min="11272" max="11520" width="9.140625" style="371"/>
    <col min="11521" max="11521" width="77.7109375" style="371" customWidth="1"/>
    <col min="11522" max="11522" width="16.7109375" style="371" bestFit="1" customWidth="1"/>
    <col min="11523" max="11523" width="16.5703125" style="371" customWidth="1"/>
    <col min="11524" max="11524" width="18.42578125" style="371" customWidth="1"/>
    <col min="11525" max="11525" width="17.85546875" style="371" customWidth="1"/>
    <col min="11526" max="11526" width="9.140625" style="371"/>
    <col min="11527" max="11527" width="13.85546875" style="371" bestFit="1" customWidth="1"/>
    <col min="11528" max="11776" width="9.140625" style="371"/>
    <col min="11777" max="11777" width="77.7109375" style="371" customWidth="1"/>
    <col min="11778" max="11778" width="16.7109375" style="371" bestFit="1" customWidth="1"/>
    <col min="11779" max="11779" width="16.5703125" style="371" customWidth="1"/>
    <col min="11780" max="11780" width="18.42578125" style="371" customWidth="1"/>
    <col min="11781" max="11781" width="17.85546875" style="371" customWidth="1"/>
    <col min="11782" max="11782" width="9.140625" style="371"/>
    <col min="11783" max="11783" width="13.85546875" style="371" bestFit="1" customWidth="1"/>
    <col min="11784" max="12032" width="9.140625" style="371"/>
    <col min="12033" max="12033" width="77.7109375" style="371" customWidth="1"/>
    <col min="12034" max="12034" width="16.7109375" style="371" bestFit="1" customWidth="1"/>
    <col min="12035" max="12035" width="16.5703125" style="371" customWidth="1"/>
    <col min="12036" max="12036" width="18.42578125" style="371" customWidth="1"/>
    <col min="12037" max="12037" width="17.85546875" style="371" customWidth="1"/>
    <col min="12038" max="12038" width="9.140625" style="371"/>
    <col min="12039" max="12039" width="13.85546875" style="371" bestFit="1" customWidth="1"/>
    <col min="12040" max="12288" width="9.140625" style="371"/>
    <col min="12289" max="12289" width="77.7109375" style="371" customWidth="1"/>
    <col min="12290" max="12290" width="16.7109375" style="371" bestFit="1" customWidth="1"/>
    <col min="12291" max="12291" width="16.5703125" style="371" customWidth="1"/>
    <col min="12292" max="12292" width="18.42578125" style="371" customWidth="1"/>
    <col min="12293" max="12293" width="17.85546875" style="371" customWidth="1"/>
    <col min="12294" max="12294" width="9.140625" style="371"/>
    <col min="12295" max="12295" width="13.85546875" style="371" bestFit="1" customWidth="1"/>
    <col min="12296" max="12544" width="9.140625" style="371"/>
    <col min="12545" max="12545" width="77.7109375" style="371" customWidth="1"/>
    <col min="12546" max="12546" width="16.7109375" style="371" bestFit="1" customWidth="1"/>
    <col min="12547" max="12547" width="16.5703125" style="371" customWidth="1"/>
    <col min="12548" max="12548" width="18.42578125" style="371" customWidth="1"/>
    <col min="12549" max="12549" width="17.85546875" style="371" customWidth="1"/>
    <col min="12550" max="12550" width="9.140625" style="371"/>
    <col min="12551" max="12551" width="13.85546875" style="371" bestFit="1" customWidth="1"/>
    <col min="12552" max="12800" width="9.140625" style="371"/>
    <col min="12801" max="12801" width="77.7109375" style="371" customWidth="1"/>
    <col min="12802" max="12802" width="16.7109375" style="371" bestFit="1" customWidth="1"/>
    <col min="12803" max="12803" width="16.5703125" style="371" customWidth="1"/>
    <col min="12804" max="12804" width="18.42578125" style="371" customWidth="1"/>
    <col min="12805" max="12805" width="17.85546875" style="371" customWidth="1"/>
    <col min="12806" max="12806" width="9.140625" style="371"/>
    <col min="12807" max="12807" width="13.85546875" style="371" bestFit="1" customWidth="1"/>
    <col min="12808" max="13056" width="9.140625" style="371"/>
    <col min="13057" max="13057" width="77.7109375" style="371" customWidth="1"/>
    <col min="13058" max="13058" width="16.7109375" style="371" bestFit="1" customWidth="1"/>
    <col min="13059" max="13059" width="16.5703125" style="371" customWidth="1"/>
    <col min="13060" max="13060" width="18.42578125" style="371" customWidth="1"/>
    <col min="13061" max="13061" width="17.85546875" style="371" customWidth="1"/>
    <col min="13062" max="13062" width="9.140625" style="371"/>
    <col min="13063" max="13063" width="13.85546875" style="371" bestFit="1" customWidth="1"/>
    <col min="13064" max="13312" width="9.140625" style="371"/>
    <col min="13313" max="13313" width="77.7109375" style="371" customWidth="1"/>
    <col min="13314" max="13314" width="16.7109375" style="371" bestFit="1" customWidth="1"/>
    <col min="13315" max="13315" width="16.5703125" style="371" customWidth="1"/>
    <col min="13316" max="13316" width="18.42578125" style="371" customWidth="1"/>
    <col min="13317" max="13317" width="17.85546875" style="371" customWidth="1"/>
    <col min="13318" max="13318" width="9.140625" style="371"/>
    <col min="13319" max="13319" width="13.85546875" style="371" bestFit="1" customWidth="1"/>
    <col min="13320" max="13568" width="9.140625" style="371"/>
    <col min="13569" max="13569" width="77.7109375" style="371" customWidth="1"/>
    <col min="13570" max="13570" width="16.7109375" style="371" bestFit="1" customWidth="1"/>
    <col min="13571" max="13571" width="16.5703125" style="371" customWidth="1"/>
    <col min="13572" max="13572" width="18.42578125" style="371" customWidth="1"/>
    <col min="13573" max="13573" width="17.85546875" style="371" customWidth="1"/>
    <col min="13574" max="13574" width="9.140625" style="371"/>
    <col min="13575" max="13575" width="13.85546875" style="371" bestFit="1" customWidth="1"/>
    <col min="13576" max="13824" width="9.140625" style="371"/>
    <col min="13825" max="13825" width="77.7109375" style="371" customWidth="1"/>
    <col min="13826" max="13826" width="16.7109375" style="371" bestFit="1" customWidth="1"/>
    <col min="13827" max="13827" width="16.5703125" style="371" customWidth="1"/>
    <col min="13828" max="13828" width="18.42578125" style="371" customWidth="1"/>
    <col min="13829" max="13829" width="17.85546875" style="371" customWidth="1"/>
    <col min="13830" max="13830" width="9.140625" style="371"/>
    <col min="13831" max="13831" width="13.85546875" style="371" bestFit="1" customWidth="1"/>
    <col min="13832" max="14080" width="9.140625" style="371"/>
    <col min="14081" max="14081" width="77.7109375" style="371" customWidth="1"/>
    <col min="14082" max="14082" width="16.7109375" style="371" bestFit="1" customWidth="1"/>
    <col min="14083" max="14083" width="16.5703125" style="371" customWidth="1"/>
    <col min="14084" max="14084" width="18.42578125" style="371" customWidth="1"/>
    <col min="14085" max="14085" width="17.85546875" style="371" customWidth="1"/>
    <col min="14086" max="14086" width="9.140625" style="371"/>
    <col min="14087" max="14087" width="13.85546875" style="371" bestFit="1" customWidth="1"/>
    <col min="14088" max="14336" width="9.140625" style="371"/>
    <col min="14337" max="14337" width="77.7109375" style="371" customWidth="1"/>
    <col min="14338" max="14338" width="16.7109375" style="371" bestFit="1" customWidth="1"/>
    <col min="14339" max="14339" width="16.5703125" style="371" customWidth="1"/>
    <col min="14340" max="14340" width="18.42578125" style="371" customWidth="1"/>
    <col min="14341" max="14341" width="17.85546875" style="371" customWidth="1"/>
    <col min="14342" max="14342" width="9.140625" style="371"/>
    <col min="14343" max="14343" width="13.85546875" style="371" bestFit="1" customWidth="1"/>
    <col min="14344" max="14592" width="9.140625" style="371"/>
    <col min="14593" max="14593" width="77.7109375" style="371" customWidth="1"/>
    <col min="14594" max="14594" width="16.7109375" style="371" bestFit="1" customWidth="1"/>
    <col min="14595" max="14595" width="16.5703125" style="371" customWidth="1"/>
    <col min="14596" max="14596" width="18.42578125" style="371" customWidth="1"/>
    <col min="14597" max="14597" width="17.85546875" style="371" customWidth="1"/>
    <col min="14598" max="14598" width="9.140625" style="371"/>
    <col min="14599" max="14599" width="13.85546875" style="371" bestFit="1" customWidth="1"/>
    <col min="14600" max="14848" width="9.140625" style="371"/>
    <col min="14849" max="14849" width="77.7109375" style="371" customWidth="1"/>
    <col min="14850" max="14850" width="16.7109375" style="371" bestFit="1" customWidth="1"/>
    <col min="14851" max="14851" width="16.5703125" style="371" customWidth="1"/>
    <col min="14852" max="14852" width="18.42578125" style="371" customWidth="1"/>
    <col min="14853" max="14853" width="17.85546875" style="371" customWidth="1"/>
    <col min="14854" max="14854" width="9.140625" style="371"/>
    <col min="14855" max="14855" width="13.85546875" style="371" bestFit="1" customWidth="1"/>
    <col min="14856" max="15104" width="9.140625" style="371"/>
    <col min="15105" max="15105" width="77.7109375" style="371" customWidth="1"/>
    <col min="15106" max="15106" width="16.7109375" style="371" bestFit="1" customWidth="1"/>
    <col min="15107" max="15107" width="16.5703125" style="371" customWidth="1"/>
    <col min="15108" max="15108" width="18.42578125" style="371" customWidth="1"/>
    <col min="15109" max="15109" width="17.85546875" style="371" customWidth="1"/>
    <col min="15110" max="15110" width="9.140625" style="371"/>
    <col min="15111" max="15111" width="13.85546875" style="371" bestFit="1" customWidth="1"/>
    <col min="15112" max="15360" width="9.140625" style="371"/>
    <col min="15361" max="15361" width="77.7109375" style="371" customWidth="1"/>
    <col min="15362" max="15362" width="16.7109375" style="371" bestFit="1" customWidth="1"/>
    <col min="15363" max="15363" width="16.5703125" style="371" customWidth="1"/>
    <col min="15364" max="15364" width="18.42578125" style="371" customWidth="1"/>
    <col min="15365" max="15365" width="17.85546875" style="371" customWidth="1"/>
    <col min="15366" max="15366" width="9.140625" style="371"/>
    <col min="15367" max="15367" width="13.85546875" style="371" bestFit="1" customWidth="1"/>
    <col min="15368" max="15616" width="9.140625" style="371"/>
    <col min="15617" max="15617" width="77.7109375" style="371" customWidth="1"/>
    <col min="15618" max="15618" width="16.7109375" style="371" bestFit="1" customWidth="1"/>
    <col min="15619" max="15619" width="16.5703125" style="371" customWidth="1"/>
    <col min="15620" max="15620" width="18.42578125" style="371" customWidth="1"/>
    <col min="15621" max="15621" width="17.85546875" style="371" customWidth="1"/>
    <col min="15622" max="15622" width="9.140625" style="371"/>
    <col min="15623" max="15623" width="13.85546875" style="371" bestFit="1" customWidth="1"/>
    <col min="15624" max="15872" width="9.140625" style="371"/>
    <col min="15873" max="15873" width="77.7109375" style="371" customWidth="1"/>
    <col min="15874" max="15874" width="16.7109375" style="371" bestFit="1" customWidth="1"/>
    <col min="15875" max="15875" width="16.5703125" style="371" customWidth="1"/>
    <col min="15876" max="15876" width="18.42578125" style="371" customWidth="1"/>
    <col min="15877" max="15877" width="17.85546875" style="371" customWidth="1"/>
    <col min="15878" max="15878" width="9.140625" style="371"/>
    <col min="15879" max="15879" width="13.85546875" style="371" bestFit="1" customWidth="1"/>
    <col min="15880" max="16128" width="9.140625" style="371"/>
    <col min="16129" max="16129" width="77.7109375" style="371" customWidth="1"/>
    <col min="16130" max="16130" width="16.7109375" style="371" bestFit="1" customWidth="1"/>
    <col min="16131" max="16131" width="16.5703125" style="371" customWidth="1"/>
    <col min="16132" max="16132" width="18.42578125" style="371" customWidth="1"/>
    <col min="16133" max="16133" width="17.85546875" style="371" customWidth="1"/>
    <col min="16134" max="16134" width="9.140625" style="371"/>
    <col min="16135" max="16135" width="13.85546875" style="371" bestFit="1" customWidth="1"/>
    <col min="16136" max="16384" width="9.140625" style="371"/>
  </cols>
  <sheetData>
    <row r="1" spans="1:9" s="359" customFormat="1" ht="18" x14ac:dyDescent="0.25">
      <c r="A1" s="355"/>
      <c r="B1" s="355"/>
      <c r="C1" s="355"/>
      <c r="D1" s="355"/>
      <c r="E1" s="356" t="s">
        <v>1924</v>
      </c>
      <c r="F1" s="357"/>
      <c r="G1" s="358"/>
      <c r="H1" s="358"/>
      <c r="I1" s="358"/>
    </row>
    <row r="2" spans="1:9" s="364" customFormat="1" x14ac:dyDescent="0.25">
      <c r="A2" s="360"/>
      <c r="B2" s="360"/>
      <c r="C2" s="360"/>
      <c r="D2" s="360"/>
      <c r="E2" s="361"/>
      <c r="F2" s="362"/>
      <c r="G2" s="363"/>
      <c r="H2" s="363"/>
      <c r="I2" s="363"/>
    </row>
    <row r="3" spans="1:9" s="364" customFormat="1" x14ac:dyDescent="0.25">
      <c r="A3" s="545" t="s">
        <v>739</v>
      </c>
      <c r="B3" s="545"/>
      <c r="C3" s="545"/>
      <c r="D3" s="546"/>
      <c r="E3" s="546"/>
      <c r="F3" s="546"/>
      <c r="G3" s="365"/>
      <c r="H3" s="365"/>
      <c r="I3" s="365"/>
    </row>
    <row r="4" spans="1:9" s="364" customFormat="1" x14ac:dyDescent="0.25">
      <c r="A4" s="545" t="s">
        <v>740</v>
      </c>
      <c r="B4" s="545"/>
      <c r="C4" s="545"/>
      <c r="D4" s="546"/>
      <c r="E4" s="362" t="s">
        <v>422</v>
      </c>
      <c r="F4" s="361"/>
      <c r="G4" s="365"/>
      <c r="H4" s="365"/>
      <c r="I4" s="365"/>
    </row>
    <row r="5" spans="1:9" s="368" customFormat="1" x14ac:dyDescent="0.25">
      <c r="A5" s="366"/>
      <c r="B5" s="366"/>
      <c r="C5" s="366"/>
      <c r="D5" s="366"/>
      <c r="E5" s="366"/>
      <c r="F5" s="367"/>
    </row>
    <row r="6" spans="1:9" s="368" customFormat="1" x14ac:dyDescent="0.25">
      <c r="A6" s="369" t="s">
        <v>413</v>
      </c>
      <c r="B6" s="369" t="s">
        <v>741</v>
      </c>
      <c r="C6" s="369" t="s">
        <v>742</v>
      </c>
      <c r="D6" s="369" t="s">
        <v>743</v>
      </c>
      <c r="E6" s="369" t="s">
        <v>744</v>
      </c>
      <c r="F6" s="367"/>
    </row>
    <row r="7" spans="1:9" s="368" customFormat="1" x14ac:dyDescent="0.25">
      <c r="A7" s="370" t="s">
        <v>745</v>
      </c>
      <c r="B7" s="370">
        <v>900</v>
      </c>
      <c r="C7" s="373">
        <v>3729022438</v>
      </c>
      <c r="D7" s="373">
        <v>0</v>
      </c>
      <c r="E7" s="373">
        <f>SUM(C7-D7)</f>
        <v>3729022438</v>
      </c>
      <c r="F7" s="367"/>
      <c r="G7" s="371"/>
      <c r="H7" s="371"/>
      <c r="I7" s="371"/>
    </row>
    <row r="8" spans="1:9" s="368" customFormat="1" x14ac:dyDescent="0.25">
      <c r="A8" s="372" t="s">
        <v>746</v>
      </c>
      <c r="B8" s="373">
        <v>24</v>
      </c>
      <c r="C8" s="373">
        <v>29279300</v>
      </c>
      <c r="D8" s="373">
        <v>0</v>
      </c>
      <c r="E8" s="373">
        <f t="shared" ref="E8:E16" si="0">SUM(C8-D8)</f>
        <v>29279300</v>
      </c>
      <c r="F8" s="367"/>
      <c r="G8" s="371"/>
      <c r="H8" s="371"/>
      <c r="I8" s="371"/>
    </row>
    <row r="9" spans="1:9" s="368" customFormat="1" x14ac:dyDescent="0.25">
      <c r="A9" s="366" t="s">
        <v>747</v>
      </c>
      <c r="B9" s="366">
        <v>60</v>
      </c>
      <c r="C9" s="373">
        <v>126090481</v>
      </c>
      <c r="D9" s="373">
        <v>0</v>
      </c>
      <c r="E9" s="373">
        <f t="shared" si="0"/>
        <v>126090481</v>
      </c>
      <c r="F9" s="367"/>
      <c r="G9" s="371"/>
      <c r="H9" s="371"/>
      <c r="I9" s="371"/>
    </row>
    <row r="10" spans="1:9" s="368" customFormat="1" x14ac:dyDescent="0.25">
      <c r="A10" s="366" t="s">
        <v>748</v>
      </c>
      <c r="B10" s="366">
        <v>1</v>
      </c>
      <c r="C10" s="373">
        <v>7183856</v>
      </c>
      <c r="D10" s="373">
        <v>0</v>
      </c>
      <c r="E10" s="373">
        <f t="shared" si="0"/>
        <v>7183856</v>
      </c>
      <c r="F10" s="367"/>
      <c r="G10" s="371"/>
      <c r="H10" s="371"/>
      <c r="I10" s="371"/>
    </row>
    <row r="11" spans="1:9" s="368" customFormat="1" x14ac:dyDescent="0.25">
      <c r="A11" s="366" t="s">
        <v>749</v>
      </c>
      <c r="B11" s="366">
        <v>6</v>
      </c>
      <c r="C11" s="366">
        <v>36556907</v>
      </c>
      <c r="D11" s="366">
        <v>0</v>
      </c>
      <c r="E11" s="373">
        <f>SUM(C11-D11)</f>
        <v>36556907</v>
      </c>
      <c r="F11" s="367"/>
      <c r="G11" s="371"/>
      <c r="H11" s="371"/>
      <c r="I11" s="371"/>
    </row>
    <row r="12" spans="1:9" x14ac:dyDescent="0.25">
      <c r="A12" s="366" t="s">
        <v>750</v>
      </c>
      <c r="B12" s="366">
        <v>5</v>
      </c>
      <c r="C12" s="373">
        <v>2138900</v>
      </c>
      <c r="D12" s="373">
        <v>0</v>
      </c>
      <c r="E12" s="373">
        <f>SUM(C12-D12)</f>
        <v>2138900</v>
      </c>
      <c r="F12" s="367"/>
    </row>
    <row r="13" spans="1:9" x14ac:dyDescent="0.25">
      <c r="A13" s="366" t="s">
        <v>751</v>
      </c>
      <c r="B13" s="366">
        <v>24</v>
      </c>
      <c r="C13" s="366">
        <v>104859652</v>
      </c>
      <c r="D13" s="366">
        <v>0</v>
      </c>
      <c r="E13" s="366">
        <f>SUM(C13-D13)</f>
        <v>104859652</v>
      </c>
      <c r="F13" s="367"/>
    </row>
    <row r="14" spans="1:9" x14ac:dyDescent="0.25">
      <c r="A14" s="366" t="s">
        <v>752</v>
      </c>
      <c r="B14" s="366">
        <v>56</v>
      </c>
      <c r="C14" s="366">
        <v>85732869</v>
      </c>
      <c r="D14" s="366">
        <v>0</v>
      </c>
      <c r="E14" s="366">
        <f>SUM(C14-D14)</f>
        <v>85732869</v>
      </c>
      <c r="F14" s="367"/>
    </row>
    <row r="15" spans="1:9" x14ac:dyDescent="0.25">
      <c r="A15" s="366" t="s">
        <v>753</v>
      </c>
      <c r="B15" s="366">
        <v>8</v>
      </c>
      <c r="C15" s="366">
        <v>133916593</v>
      </c>
      <c r="D15" s="366">
        <v>32308739</v>
      </c>
      <c r="E15" s="366">
        <f t="shared" si="0"/>
        <v>101607854</v>
      </c>
      <c r="F15" s="367"/>
    </row>
    <row r="16" spans="1:9" x14ac:dyDescent="0.25">
      <c r="A16" s="366" t="s">
        <v>754</v>
      </c>
      <c r="B16" s="366">
        <v>10</v>
      </c>
      <c r="C16" s="373">
        <v>46139565</v>
      </c>
      <c r="D16" s="373">
        <v>10386741</v>
      </c>
      <c r="E16" s="373">
        <f t="shared" si="0"/>
        <v>35752824</v>
      </c>
      <c r="F16" s="367"/>
    </row>
    <row r="17" spans="1:9" s="368" customFormat="1" x14ac:dyDescent="0.25">
      <c r="A17" s="366" t="s">
        <v>755</v>
      </c>
      <c r="B17" s="366">
        <v>6</v>
      </c>
      <c r="C17" s="373">
        <v>28602853</v>
      </c>
      <c r="D17" s="366">
        <v>6219257</v>
      </c>
      <c r="E17" s="366">
        <f>SUM(C17-D17)</f>
        <v>22383596</v>
      </c>
      <c r="F17" s="367"/>
      <c r="G17" s="371"/>
      <c r="H17" s="371"/>
      <c r="I17" s="371"/>
    </row>
    <row r="18" spans="1:9" s="368" customFormat="1" x14ac:dyDescent="0.25">
      <c r="A18" s="366" t="s">
        <v>756</v>
      </c>
      <c r="B18" s="366">
        <v>41</v>
      </c>
      <c r="C18" s="366">
        <v>1515788795</v>
      </c>
      <c r="D18" s="366">
        <v>393796454</v>
      </c>
      <c r="E18" s="366">
        <f>SUM(C18-D18)</f>
        <v>1121992341</v>
      </c>
      <c r="F18" s="367"/>
      <c r="G18" s="371"/>
      <c r="H18" s="371"/>
      <c r="I18" s="371"/>
    </row>
    <row r="19" spans="1:9" x14ac:dyDescent="0.25">
      <c r="A19" s="366" t="s">
        <v>757</v>
      </c>
      <c r="B19" s="366">
        <v>12</v>
      </c>
      <c r="C19" s="373">
        <v>90098761</v>
      </c>
      <c r="D19" s="373">
        <v>30700444</v>
      </c>
      <c r="E19" s="373">
        <f>SUM(C19-D19)</f>
        <v>59398317</v>
      </c>
      <c r="F19" s="367"/>
    </row>
    <row r="20" spans="1:9" x14ac:dyDescent="0.25">
      <c r="A20" s="366" t="s">
        <v>758</v>
      </c>
      <c r="B20" s="366">
        <v>13</v>
      </c>
      <c r="C20" s="373">
        <v>3949300</v>
      </c>
      <c r="D20" s="373">
        <v>0</v>
      </c>
      <c r="E20" s="373">
        <v>3949300</v>
      </c>
      <c r="F20" s="367"/>
    </row>
    <row r="21" spans="1:9" x14ac:dyDescent="0.25">
      <c r="A21" s="366" t="s">
        <v>759</v>
      </c>
      <c r="B21" s="366">
        <v>1</v>
      </c>
      <c r="C21" s="373">
        <v>22000</v>
      </c>
      <c r="D21" s="373">
        <v>0</v>
      </c>
      <c r="E21" s="373">
        <v>22000</v>
      </c>
      <c r="F21" s="367"/>
    </row>
    <row r="22" spans="1:9" x14ac:dyDescent="0.25">
      <c r="A22" s="366" t="s">
        <v>760</v>
      </c>
      <c r="B22" s="366">
        <v>5</v>
      </c>
      <c r="C22" s="373">
        <v>687000</v>
      </c>
      <c r="D22" s="373">
        <v>0</v>
      </c>
      <c r="E22" s="373">
        <v>687000</v>
      </c>
      <c r="F22" s="367"/>
    </row>
    <row r="23" spans="1:9" x14ac:dyDescent="0.25">
      <c r="A23" s="366" t="s">
        <v>761</v>
      </c>
      <c r="B23" s="366">
        <v>1468</v>
      </c>
      <c r="C23" s="373">
        <v>4279234978</v>
      </c>
      <c r="D23" s="373">
        <v>1730181058</v>
      </c>
      <c r="E23" s="373">
        <f t="shared" ref="E23:E30" si="1">SUM(C23-D23)</f>
        <v>2549053920</v>
      </c>
      <c r="F23" s="367"/>
    </row>
    <row r="24" spans="1:9" x14ac:dyDescent="0.25">
      <c r="A24" s="366" t="s">
        <v>762</v>
      </c>
      <c r="B24" s="366">
        <v>168</v>
      </c>
      <c r="C24" s="373">
        <v>835400256</v>
      </c>
      <c r="D24" s="373">
        <v>314201533</v>
      </c>
      <c r="E24" s="373">
        <f t="shared" si="1"/>
        <v>521198723</v>
      </c>
      <c r="F24" s="367"/>
    </row>
    <row r="25" spans="1:9" x14ac:dyDescent="0.25">
      <c r="A25" s="366" t="s">
        <v>763</v>
      </c>
      <c r="B25" s="366">
        <v>19</v>
      </c>
      <c r="C25" s="373">
        <v>55959259</v>
      </c>
      <c r="D25" s="373">
        <v>23600838</v>
      </c>
      <c r="E25" s="373">
        <f t="shared" si="1"/>
        <v>32358421</v>
      </c>
      <c r="F25" s="367"/>
    </row>
    <row r="26" spans="1:9" x14ac:dyDescent="0.25">
      <c r="A26" s="366" t="s">
        <v>764</v>
      </c>
      <c r="B26" s="366">
        <v>1</v>
      </c>
      <c r="C26" s="373">
        <v>143350</v>
      </c>
      <c r="D26" s="373">
        <v>143350</v>
      </c>
      <c r="E26" s="373">
        <f t="shared" si="1"/>
        <v>0</v>
      </c>
      <c r="F26" s="367"/>
    </row>
    <row r="27" spans="1:9" x14ac:dyDescent="0.25">
      <c r="A27" s="366" t="s">
        <v>765</v>
      </c>
      <c r="B27" s="366">
        <v>1</v>
      </c>
      <c r="C27" s="373">
        <v>72000</v>
      </c>
      <c r="D27" s="373">
        <v>72000</v>
      </c>
      <c r="E27" s="373">
        <f t="shared" si="1"/>
        <v>0</v>
      </c>
      <c r="F27" s="367"/>
    </row>
    <row r="28" spans="1:9" x14ac:dyDescent="0.25">
      <c r="A28" s="366" t="s">
        <v>766</v>
      </c>
      <c r="B28" s="366">
        <v>2</v>
      </c>
      <c r="C28" s="373">
        <v>1525000</v>
      </c>
      <c r="D28" s="373">
        <v>1525000</v>
      </c>
      <c r="E28" s="373">
        <f t="shared" si="1"/>
        <v>0</v>
      </c>
      <c r="F28" s="367"/>
    </row>
    <row r="29" spans="1:9" x14ac:dyDescent="0.25">
      <c r="A29" s="366" t="s">
        <v>767</v>
      </c>
      <c r="B29" s="366">
        <v>1</v>
      </c>
      <c r="C29" s="373">
        <v>24000</v>
      </c>
      <c r="D29" s="373">
        <v>24000</v>
      </c>
      <c r="E29" s="373">
        <f t="shared" si="1"/>
        <v>0</v>
      </c>
      <c r="F29" s="367"/>
    </row>
    <row r="30" spans="1:9" s="368" customFormat="1" x14ac:dyDescent="0.25">
      <c r="A30" s="366" t="s">
        <v>768</v>
      </c>
      <c r="B30" s="366">
        <v>5</v>
      </c>
      <c r="C30" s="366">
        <v>603512</v>
      </c>
      <c r="D30" s="366">
        <v>603512</v>
      </c>
      <c r="E30" s="366">
        <f t="shared" si="1"/>
        <v>0</v>
      </c>
      <c r="F30" s="367"/>
      <c r="G30" s="371"/>
      <c r="H30" s="371"/>
      <c r="I30" s="371"/>
    </row>
    <row r="31" spans="1:9" s="368" customFormat="1" x14ac:dyDescent="0.25">
      <c r="A31" s="366" t="s">
        <v>769</v>
      </c>
      <c r="B31" s="366">
        <v>2</v>
      </c>
      <c r="C31" s="373">
        <v>71936</v>
      </c>
      <c r="D31" s="373">
        <v>71936</v>
      </c>
      <c r="E31" s="373">
        <v>0</v>
      </c>
      <c r="F31" s="367"/>
      <c r="G31" s="371"/>
      <c r="H31" s="371"/>
      <c r="I31" s="371"/>
    </row>
    <row r="32" spans="1:9" s="368" customFormat="1" x14ac:dyDescent="0.25">
      <c r="A32" s="366"/>
      <c r="B32" s="374">
        <f>SUM(B7:B31)</f>
        <v>2839</v>
      </c>
      <c r="C32" s="374">
        <f>SUM(C7:C31)</f>
        <v>11113103561</v>
      </c>
      <c r="D32" s="374">
        <f>SUM(D7:D31)</f>
        <v>2543834862</v>
      </c>
      <c r="E32" s="374">
        <f>SUM(E7:E31)</f>
        <v>8569268699</v>
      </c>
      <c r="F32" s="367"/>
      <c r="G32" s="371"/>
      <c r="H32" s="371"/>
      <c r="I32" s="371"/>
    </row>
    <row r="33" spans="1:9" s="368" customFormat="1" x14ac:dyDescent="0.25">
      <c r="A33" s="366"/>
      <c r="B33" s="366"/>
      <c r="C33" s="373"/>
      <c r="D33" s="373"/>
      <c r="E33" s="373"/>
      <c r="F33" s="367"/>
      <c r="G33" s="371"/>
      <c r="H33" s="371"/>
      <c r="I33" s="371"/>
    </row>
    <row r="34" spans="1:9" s="368" customFormat="1" x14ac:dyDescent="0.25">
      <c r="A34" s="375" t="s">
        <v>770</v>
      </c>
      <c r="B34" s="366"/>
      <c r="C34" s="373"/>
      <c r="D34" s="373"/>
      <c r="E34" s="373"/>
      <c r="F34" s="367"/>
      <c r="G34" s="371"/>
      <c r="H34" s="371"/>
      <c r="I34" s="371"/>
    </row>
    <row r="35" spans="1:9" x14ac:dyDescent="0.25">
      <c r="A35" s="366" t="s">
        <v>771</v>
      </c>
      <c r="B35" s="366">
        <v>22</v>
      </c>
      <c r="C35" s="366">
        <v>44399801</v>
      </c>
      <c r="D35" s="366">
        <v>0</v>
      </c>
      <c r="E35" s="366">
        <f t="shared" ref="E35:E47" si="2">SUM(C35-D35)</f>
        <v>44399801</v>
      </c>
      <c r="F35" s="367"/>
    </row>
    <row r="36" spans="1:9" x14ac:dyDescent="0.25">
      <c r="A36" s="366" t="s">
        <v>772</v>
      </c>
      <c r="B36" s="366">
        <v>9</v>
      </c>
      <c r="C36" s="373">
        <v>16023052</v>
      </c>
      <c r="D36" s="373">
        <v>0</v>
      </c>
      <c r="E36" s="373">
        <f t="shared" si="2"/>
        <v>16023052</v>
      </c>
      <c r="F36" s="367"/>
    </row>
    <row r="37" spans="1:9" x14ac:dyDescent="0.25">
      <c r="A37" s="366" t="s">
        <v>773</v>
      </c>
      <c r="B37" s="366">
        <v>13</v>
      </c>
      <c r="C37" s="373">
        <v>7999336</v>
      </c>
      <c r="D37" s="373">
        <v>0</v>
      </c>
      <c r="E37" s="373">
        <f t="shared" si="2"/>
        <v>7999336</v>
      </c>
      <c r="F37" s="367"/>
    </row>
    <row r="38" spans="1:9" x14ac:dyDescent="0.25">
      <c r="A38" s="366" t="s">
        <v>774</v>
      </c>
      <c r="B38" s="366">
        <v>7</v>
      </c>
      <c r="C38" s="366">
        <v>7722080</v>
      </c>
      <c r="D38" s="366">
        <v>0</v>
      </c>
      <c r="E38" s="373">
        <f t="shared" si="2"/>
        <v>7722080</v>
      </c>
      <c r="F38" s="367"/>
    </row>
    <row r="39" spans="1:9" x14ac:dyDescent="0.25">
      <c r="A39" s="366" t="s">
        <v>775</v>
      </c>
      <c r="B39" s="366">
        <v>3</v>
      </c>
      <c r="C39" s="373">
        <v>1923485</v>
      </c>
      <c r="D39" s="373">
        <v>0</v>
      </c>
      <c r="E39" s="373">
        <f t="shared" si="2"/>
        <v>1923485</v>
      </c>
      <c r="F39" s="367"/>
    </row>
    <row r="40" spans="1:9" x14ac:dyDescent="0.25">
      <c r="A40" s="366" t="s">
        <v>776</v>
      </c>
      <c r="B40" s="366">
        <v>12</v>
      </c>
      <c r="C40" s="373">
        <v>206338797</v>
      </c>
      <c r="D40" s="373">
        <v>69230549</v>
      </c>
      <c r="E40" s="373">
        <f t="shared" si="2"/>
        <v>137108248</v>
      </c>
      <c r="F40" s="367"/>
    </row>
    <row r="41" spans="1:9" x14ac:dyDescent="0.25">
      <c r="A41" s="366" t="s">
        <v>777</v>
      </c>
      <c r="B41" s="366">
        <v>21</v>
      </c>
      <c r="C41" s="373">
        <v>138628401</v>
      </c>
      <c r="D41" s="373">
        <v>41613866</v>
      </c>
      <c r="E41" s="373">
        <f t="shared" si="2"/>
        <v>97014535</v>
      </c>
      <c r="F41" s="367"/>
    </row>
    <row r="42" spans="1:9" s="368" customFormat="1" x14ac:dyDescent="0.25">
      <c r="A42" s="366" t="s">
        <v>778</v>
      </c>
      <c r="B42" s="366">
        <v>2</v>
      </c>
      <c r="C42" s="373">
        <v>34275729</v>
      </c>
      <c r="D42" s="373">
        <v>8931668</v>
      </c>
      <c r="E42" s="373">
        <f t="shared" si="2"/>
        <v>25344061</v>
      </c>
      <c r="F42" s="367"/>
      <c r="G42" s="371"/>
      <c r="H42" s="371"/>
      <c r="I42" s="371"/>
    </row>
    <row r="43" spans="1:9" s="368" customFormat="1" x14ac:dyDescent="0.25">
      <c r="A43" s="366" t="s">
        <v>779</v>
      </c>
      <c r="B43" s="366">
        <v>16</v>
      </c>
      <c r="C43" s="373">
        <v>1289346992</v>
      </c>
      <c r="D43" s="373">
        <v>201966130</v>
      </c>
      <c r="E43" s="373">
        <f t="shared" si="2"/>
        <v>1087380862</v>
      </c>
      <c r="F43" s="367"/>
      <c r="G43" s="371"/>
      <c r="H43" s="371"/>
      <c r="I43" s="371"/>
    </row>
    <row r="44" spans="1:9" s="368" customFormat="1" x14ac:dyDescent="0.25">
      <c r="A44" s="366" t="s">
        <v>780</v>
      </c>
      <c r="B44" s="366">
        <v>1</v>
      </c>
      <c r="C44" s="373">
        <v>17496730</v>
      </c>
      <c r="D44" s="373">
        <v>1918178</v>
      </c>
      <c r="E44" s="373">
        <f t="shared" si="2"/>
        <v>15578552</v>
      </c>
      <c r="F44" s="367"/>
      <c r="G44" s="371"/>
      <c r="H44" s="371"/>
      <c r="I44" s="371"/>
    </row>
    <row r="45" spans="1:9" s="368" customFormat="1" x14ac:dyDescent="0.25">
      <c r="A45" s="366" t="s">
        <v>781</v>
      </c>
      <c r="B45" s="366">
        <v>2</v>
      </c>
      <c r="C45" s="373">
        <v>129578126</v>
      </c>
      <c r="D45" s="373">
        <v>28769979</v>
      </c>
      <c r="E45" s="373">
        <f t="shared" si="2"/>
        <v>100808147</v>
      </c>
      <c r="F45" s="367"/>
      <c r="G45" s="371"/>
      <c r="H45" s="371"/>
      <c r="I45" s="371"/>
    </row>
    <row r="46" spans="1:9" x14ac:dyDescent="0.25">
      <c r="A46" s="366" t="s">
        <v>782</v>
      </c>
      <c r="B46" s="366">
        <v>498</v>
      </c>
      <c r="C46" s="373">
        <v>582822432</v>
      </c>
      <c r="D46" s="373">
        <v>132103903</v>
      </c>
      <c r="E46" s="373">
        <f t="shared" si="2"/>
        <v>450718529</v>
      </c>
      <c r="F46" s="367"/>
    </row>
    <row r="47" spans="1:9" x14ac:dyDescent="0.25">
      <c r="A47" s="366" t="s">
        <v>783</v>
      </c>
      <c r="B47" s="366">
        <v>12</v>
      </c>
      <c r="C47" s="366">
        <v>1655944</v>
      </c>
      <c r="D47" s="366">
        <v>322861</v>
      </c>
      <c r="E47" s="366">
        <f t="shared" si="2"/>
        <v>1333083</v>
      </c>
      <c r="F47" s="367"/>
    </row>
    <row r="48" spans="1:9" s="368" customFormat="1" x14ac:dyDescent="0.25">
      <c r="A48" s="366" t="s">
        <v>784</v>
      </c>
      <c r="B48" s="366">
        <v>4</v>
      </c>
      <c r="C48" s="373">
        <v>1089640</v>
      </c>
      <c r="D48" s="373">
        <v>1089640</v>
      </c>
      <c r="E48" s="366">
        <f>SUM(C48-D48)</f>
        <v>0</v>
      </c>
      <c r="F48" s="367"/>
      <c r="G48" s="371"/>
      <c r="H48" s="371"/>
      <c r="I48" s="371"/>
    </row>
    <row r="49" spans="1:14" s="368" customFormat="1" x14ac:dyDescent="0.25">
      <c r="A49" s="366" t="s">
        <v>785</v>
      </c>
      <c r="B49" s="366">
        <v>4</v>
      </c>
      <c r="C49" s="373">
        <v>834776</v>
      </c>
      <c r="D49" s="373">
        <v>834776</v>
      </c>
      <c r="E49" s="366">
        <f>SUM(C49-D49)</f>
        <v>0</v>
      </c>
      <c r="F49" s="367"/>
      <c r="G49" s="371"/>
      <c r="H49" s="371"/>
      <c r="I49" s="371"/>
    </row>
    <row r="50" spans="1:14" s="368" customFormat="1" x14ac:dyDescent="0.25">
      <c r="A50" s="366" t="s">
        <v>786</v>
      </c>
      <c r="B50" s="366">
        <v>2</v>
      </c>
      <c r="C50" s="373">
        <v>3426400</v>
      </c>
      <c r="D50" s="373">
        <v>3426400</v>
      </c>
      <c r="E50" s="366">
        <f>SUM(C50-D50)</f>
        <v>0</v>
      </c>
      <c r="F50" s="367"/>
      <c r="G50" s="371"/>
      <c r="H50" s="371"/>
      <c r="I50" s="371"/>
    </row>
    <row r="51" spans="1:14" x14ac:dyDescent="0.25">
      <c r="A51" s="366" t="s">
        <v>787</v>
      </c>
      <c r="B51" s="366">
        <v>5</v>
      </c>
      <c r="C51" s="373">
        <v>38471</v>
      </c>
      <c r="D51" s="373">
        <v>38471</v>
      </c>
      <c r="E51" s="366">
        <f>SUM(C51-D51)</f>
        <v>0</v>
      </c>
      <c r="F51" s="367"/>
    </row>
    <row r="52" spans="1:14" x14ac:dyDescent="0.25">
      <c r="A52" s="366" t="s">
        <v>788</v>
      </c>
      <c r="B52" s="366">
        <v>5</v>
      </c>
      <c r="C52" s="373">
        <v>117642</v>
      </c>
      <c r="D52" s="373">
        <v>117642</v>
      </c>
      <c r="E52" s="366">
        <f>SUM(C52-D52)</f>
        <v>0</v>
      </c>
      <c r="F52" s="367"/>
    </row>
    <row r="53" spans="1:14" x14ac:dyDescent="0.25">
      <c r="A53" s="366"/>
      <c r="B53" s="374">
        <f>SUM(B35:B52)</f>
        <v>638</v>
      </c>
      <c r="C53" s="374">
        <f>SUM(C35:C52)</f>
        <v>2483717834</v>
      </c>
      <c r="D53" s="374">
        <f>SUM(D35:D52)</f>
        <v>490364063</v>
      </c>
      <c r="E53" s="374">
        <f>SUM(E35:E52)</f>
        <v>1993353771</v>
      </c>
      <c r="F53" s="367"/>
    </row>
    <row r="54" spans="1:14" x14ac:dyDescent="0.25">
      <c r="A54" s="366"/>
      <c r="C54" s="373"/>
      <c r="D54" s="373"/>
      <c r="F54" s="367"/>
    </row>
    <row r="55" spans="1:14" x14ac:dyDescent="0.25">
      <c r="A55" s="376" t="s">
        <v>789</v>
      </c>
      <c r="B55" s="376">
        <f>B32+B53</f>
        <v>3477</v>
      </c>
      <c r="C55" s="376">
        <f>C32+C53</f>
        <v>13596821395</v>
      </c>
      <c r="D55" s="376">
        <f>D32+D53</f>
        <v>3034198925</v>
      </c>
      <c r="E55" s="376">
        <f>E32+E53</f>
        <v>10562622470</v>
      </c>
      <c r="F55" s="367"/>
    </row>
    <row r="56" spans="1:14" s="377" customFormat="1" x14ac:dyDescent="0.25">
      <c r="A56" s="366"/>
      <c r="B56" s="366"/>
      <c r="C56" s="366"/>
      <c r="D56" s="366"/>
      <c r="E56" s="366"/>
      <c r="F56" s="368"/>
    </row>
    <row r="57" spans="1:14" s="368" customFormat="1" x14ac:dyDescent="0.25">
      <c r="A57" s="378"/>
      <c r="B57" s="366"/>
      <c r="C57" s="373"/>
      <c r="D57" s="366"/>
      <c r="E57" s="373"/>
      <c r="G57" s="371"/>
      <c r="H57" s="371"/>
      <c r="I57" s="371"/>
      <c r="J57" s="371"/>
      <c r="K57" s="371"/>
      <c r="L57" s="371"/>
      <c r="M57" s="371"/>
      <c r="N57" s="371"/>
    </row>
    <row r="58" spans="1:14" s="368" customFormat="1" x14ac:dyDescent="0.25">
      <c r="A58" s="378"/>
      <c r="B58" s="366"/>
      <c r="C58" s="373"/>
      <c r="D58" s="366"/>
      <c r="E58" s="373"/>
      <c r="G58" s="371"/>
      <c r="H58" s="371"/>
      <c r="I58" s="371"/>
      <c r="J58" s="371"/>
      <c r="K58" s="371"/>
      <c r="L58" s="371"/>
      <c r="M58" s="371"/>
      <c r="N58" s="371"/>
    </row>
    <row r="59" spans="1:14" s="368" customFormat="1" x14ac:dyDescent="0.25">
      <c r="A59" s="378"/>
      <c r="B59" s="366"/>
      <c r="C59" s="366"/>
      <c r="D59" s="366"/>
      <c r="E59" s="373"/>
      <c r="G59" s="371"/>
      <c r="H59" s="371"/>
      <c r="I59" s="371"/>
      <c r="J59" s="371"/>
      <c r="K59" s="371"/>
      <c r="L59" s="371"/>
      <c r="M59" s="371"/>
      <c r="N59" s="371"/>
    </row>
    <row r="60" spans="1:14" s="368" customFormat="1" x14ac:dyDescent="0.25">
      <c r="A60" s="378"/>
      <c r="B60" s="366"/>
      <c r="C60" s="373"/>
      <c r="D60" s="366"/>
      <c r="E60" s="373"/>
      <c r="G60" s="371"/>
      <c r="H60" s="371"/>
      <c r="I60" s="371"/>
      <c r="J60" s="371"/>
      <c r="K60" s="371"/>
      <c r="L60" s="371"/>
      <c r="M60" s="371"/>
      <c r="N60" s="371"/>
    </row>
    <row r="61" spans="1:14" s="368" customFormat="1" x14ac:dyDescent="0.25">
      <c r="A61" s="378"/>
      <c r="B61" s="366"/>
      <c r="C61" s="373"/>
      <c r="D61" s="373"/>
      <c r="E61" s="373"/>
      <c r="G61" s="371"/>
      <c r="H61" s="371"/>
      <c r="I61" s="371"/>
      <c r="J61" s="371"/>
      <c r="K61" s="371"/>
      <c r="L61" s="371"/>
      <c r="M61" s="371"/>
      <c r="N61" s="371"/>
    </row>
    <row r="63" spans="1:14" s="368" customFormat="1" x14ac:dyDescent="0.25">
      <c r="A63" s="378"/>
      <c r="B63" s="366"/>
      <c r="C63" s="366"/>
      <c r="D63" s="366"/>
      <c r="E63" s="373"/>
      <c r="G63" s="371"/>
      <c r="H63" s="371"/>
      <c r="I63" s="371"/>
      <c r="J63" s="371"/>
      <c r="K63" s="371"/>
      <c r="L63" s="371"/>
      <c r="M63" s="371"/>
      <c r="N63" s="371"/>
    </row>
    <row r="64" spans="1:14" s="368" customFormat="1" x14ac:dyDescent="0.25">
      <c r="A64" s="378"/>
      <c r="B64" s="366"/>
      <c r="C64" s="373"/>
      <c r="D64" s="366"/>
      <c r="E64" s="373"/>
      <c r="G64" s="371"/>
      <c r="H64" s="371"/>
      <c r="I64" s="371"/>
      <c r="J64" s="371"/>
      <c r="K64" s="371"/>
      <c r="L64" s="371"/>
      <c r="M64" s="371"/>
      <c r="N64" s="371"/>
    </row>
    <row r="65" spans="1:14" s="368" customFormat="1" x14ac:dyDescent="0.25">
      <c r="A65" s="378"/>
      <c r="B65" s="366"/>
      <c r="C65" s="373"/>
      <c r="D65" s="366"/>
      <c r="E65" s="373"/>
      <c r="G65" s="371"/>
      <c r="H65" s="371"/>
      <c r="I65" s="371"/>
      <c r="J65" s="371"/>
      <c r="K65" s="371"/>
      <c r="L65" s="371"/>
      <c r="M65" s="371"/>
      <c r="N65" s="371"/>
    </row>
    <row r="66" spans="1:14" s="368" customFormat="1" x14ac:dyDescent="0.25">
      <c r="A66" s="378"/>
      <c r="B66" s="366"/>
      <c r="C66" s="373"/>
      <c r="D66" s="366"/>
      <c r="E66" s="373"/>
      <c r="G66" s="371"/>
      <c r="H66" s="371"/>
      <c r="I66" s="371"/>
      <c r="J66" s="371"/>
      <c r="K66" s="371"/>
      <c r="L66" s="371"/>
      <c r="M66" s="371"/>
      <c r="N66" s="371"/>
    </row>
    <row r="67" spans="1:14" s="368" customFormat="1" x14ac:dyDescent="0.25">
      <c r="A67" s="378"/>
      <c r="B67" s="366"/>
      <c r="C67" s="366"/>
      <c r="D67" s="366"/>
      <c r="E67" s="373"/>
      <c r="G67" s="371"/>
      <c r="H67" s="371"/>
      <c r="I67" s="371"/>
      <c r="J67" s="371"/>
      <c r="K67" s="371"/>
      <c r="L67" s="371"/>
      <c r="M67" s="371"/>
      <c r="N67" s="371"/>
    </row>
    <row r="68" spans="1:14" s="368" customFormat="1" x14ac:dyDescent="0.25">
      <c r="A68" s="378"/>
      <c r="B68" s="366"/>
      <c r="C68" s="373"/>
      <c r="D68" s="373"/>
      <c r="E68" s="373"/>
      <c r="G68" s="371"/>
      <c r="H68" s="371"/>
      <c r="I68" s="371"/>
      <c r="J68" s="371"/>
      <c r="K68" s="371"/>
      <c r="L68" s="371"/>
      <c r="M68" s="371"/>
      <c r="N68" s="371"/>
    </row>
    <row r="70" spans="1:14" s="368" customFormat="1" x14ac:dyDescent="0.25">
      <c r="A70" s="378"/>
      <c r="B70" s="366"/>
      <c r="C70" s="373"/>
      <c r="D70" s="373"/>
      <c r="E70" s="373"/>
      <c r="G70" s="371"/>
      <c r="H70" s="371"/>
      <c r="I70" s="371"/>
      <c r="J70" s="371"/>
      <c r="K70" s="371"/>
      <c r="L70" s="371"/>
      <c r="M70" s="371"/>
      <c r="N70" s="371"/>
    </row>
    <row r="71" spans="1:14" s="368" customFormat="1" x14ac:dyDescent="0.25">
      <c r="A71" s="378"/>
      <c r="B71" s="366"/>
      <c r="C71" s="373"/>
      <c r="D71" s="373"/>
      <c r="E71" s="373"/>
      <c r="G71" s="371"/>
      <c r="H71" s="371"/>
      <c r="I71" s="371"/>
      <c r="J71" s="371"/>
      <c r="K71" s="371"/>
      <c r="L71" s="371"/>
      <c r="M71" s="371"/>
      <c r="N71" s="371"/>
    </row>
    <row r="72" spans="1:14" s="368" customFormat="1" x14ac:dyDescent="0.25">
      <c r="A72" s="378"/>
      <c r="B72" s="366"/>
      <c r="C72" s="373"/>
      <c r="D72" s="373"/>
      <c r="E72" s="373"/>
      <c r="G72" s="371"/>
      <c r="H72" s="371"/>
      <c r="I72" s="371"/>
      <c r="J72" s="371"/>
      <c r="K72" s="371"/>
      <c r="L72" s="371"/>
      <c r="M72" s="371"/>
      <c r="N72" s="371"/>
    </row>
    <row r="73" spans="1:14" s="368" customFormat="1" x14ac:dyDescent="0.25">
      <c r="A73" s="378"/>
      <c r="B73" s="366"/>
      <c r="C73" s="373"/>
      <c r="D73" s="373"/>
      <c r="E73" s="373"/>
      <c r="G73" s="371"/>
      <c r="H73" s="371"/>
      <c r="I73" s="371"/>
      <c r="J73" s="371"/>
      <c r="K73" s="371"/>
      <c r="L73" s="371"/>
      <c r="M73" s="371"/>
      <c r="N73" s="371"/>
    </row>
    <row r="74" spans="1:14" s="368" customFormat="1" x14ac:dyDescent="0.25">
      <c r="A74" s="378"/>
      <c r="B74" s="366"/>
      <c r="C74" s="373"/>
      <c r="D74" s="373"/>
      <c r="E74" s="373"/>
      <c r="G74" s="371"/>
      <c r="H74" s="371"/>
      <c r="I74" s="371"/>
      <c r="J74" s="371"/>
      <c r="K74" s="371"/>
      <c r="L74" s="371"/>
      <c r="M74" s="371"/>
      <c r="N74" s="371"/>
    </row>
    <row r="75" spans="1:14" s="368" customFormat="1" x14ac:dyDescent="0.25">
      <c r="A75" s="378"/>
      <c r="B75" s="366"/>
      <c r="C75" s="373"/>
      <c r="D75" s="373"/>
      <c r="E75" s="373"/>
      <c r="G75" s="371"/>
      <c r="H75" s="371"/>
      <c r="I75" s="371"/>
      <c r="J75" s="371"/>
      <c r="K75" s="371"/>
      <c r="L75" s="371"/>
      <c r="M75" s="371"/>
      <c r="N75" s="371"/>
    </row>
    <row r="76" spans="1:14" s="368" customFormat="1" x14ac:dyDescent="0.25">
      <c r="A76" s="378"/>
      <c r="B76" s="366"/>
      <c r="C76" s="373"/>
      <c r="D76" s="373"/>
      <c r="E76" s="373"/>
      <c r="G76" s="371"/>
      <c r="H76" s="371"/>
      <c r="I76" s="371"/>
      <c r="J76" s="371"/>
      <c r="K76" s="371"/>
      <c r="L76" s="371"/>
      <c r="M76" s="371"/>
      <c r="N76" s="371"/>
    </row>
    <row r="77" spans="1:14" s="368" customFormat="1" x14ac:dyDescent="0.25">
      <c r="A77" s="378"/>
      <c r="B77" s="366"/>
      <c r="C77" s="373"/>
      <c r="D77" s="373"/>
      <c r="E77" s="373"/>
      <c r="G77" s="371"/>
      <c r="H77" s="371"/>
      <c r="I77" s="371"/>
      <c r="J77" s="371"/>
      <c r="K77" s="371"/>
      <c r="L77" s="371"/>
      <c r="M77" s="371"/>
      <c r="N77" s="371"/>
    </row>
    <row r="78" spans="1:14" s="368" customFormat="1" x14ac:dyDescent="0.25">
      <c r="A78" s="378"/>
      <c r="B78" s="366"/>
      <c r="C78" s="373"/>
      <c r="D78" s="373"/>
      <c r="E78" s="373"/>
      <c r="G78" s="371"/>
      <c r="H78" s="371"/>
      <c r="I78" s="371"/>
      <c r="J78" s="371"/>
      <c r="K78" s="371"/>
      <c r="L78" s="371"/>
      <c r="M78" s="371"/>
      <c r="N78" s="371"/>
    </row>
    <row r="79" spans="1:14" s="368" customFormat="1" x14ac:dyDescent="0.25">
      <c r="A79" s="378"/>
      <c r="B79" s="366"/>
      <c r="C79" s="373"/>
      <c r="D79" s="373"/>
      <c r="E79" s="373"/>
      <c r="G79" s="371"/>
      <c r="H79" s="371"/>
      <c r="I79" s="371"/>
      <c r="J79" s="371"/>
      <c r="K79" s="371"/>
      <c r="L79" s="371"/>
      <c r="M79" s="371"/>
      <c r="N79" s="371"/>
    </row>
    <row r="81" spans="1:14" s="368" customFormat="1" x14ac:dyDescent="0.25">
      <c r="A81" s="378"/>
      <c r="B81" s="366"/>
      <c r="C81" s="373"/>
      <c r="D81" s="373"/>
      <c r="E81" s="373"/>
      <c r="G81" s="371"/>
      <c r="H81" s="371"/>
      <c r="I81" s="371"/>
      <c r="J81" s="371"/>
      <c r="K81" s="371"/>
      <c r="L81" s="371"/>
      <c r="M81" s="371"/>
      <c r="N81" s="371"/>
    </row>
    <row r="82" spans="1:14" s="368" customFormat="1" x14ac:dyDescent="0.25">
      <c r="A82" s="378"/>
      <c r="B82" s="366"/>
      <c r="C82" s="373"/>
      <c r="D82" s="373"/>
      <c r="E82" s="373"/>
      <c r="G82" s="371"/>
      <c r="H82" s="371"/>
      <c r="I82" s="371"/>
      <c r="J82" s="371"/>
      <c r="K82" s="371"/>
      <c r="L82" s="371"/>
      <c r="M82" s="371"/>
      <c r="N82" s="371"/>
    </row>
    <row r="83" spans="1:14" s="368" customFormat="1" x14ac:dyDescent="0.25">
      <c r="A83" s="378"/>
      <c r="B83" s="366"/>
      <c r="C83" s="373"/>
      <c r="D83" s="373"/>
      <c r="E83" s="373"/>
      <c r="G83" s="371"/>
      <c r="H83" s="371"/>
      <c r="I83" s="371"/>
      <c r="J83" s="371"/>
      <c r="K83" s="371"/>
      <c r="L83" s="371"/>
      <c r="M83" s="371"/>
      <c r="N83" s="371"/>
    </row>
    <row r="84" spans="1:14" s="368" customFormat="1" x14ac:dyDescent="0.25">
      <c r="A84" s="378"/>
      <c r="B84" s="366"/>
      <c r="C84" s="373"/>
      <c r="D84" s="373"/>
      <c r="E84" s="373"/>
      <c r="G84" s="371"/>
      <c r="H84" s="371"/>
      <c r="I84" s="371"/>
      <c r="J84" s="371"/>
      <c r="K84" s="371"/>
      <c r="L84" s="371"/>
      <c r="M84" s="371"/>
      <c r="N84" s="371"/>
    </row>
    <row r="85" spans="1:14" s="368" customFormat="1" x14ac:dyDescent="0.25">
      <c r="A85" s="378"/>
      <c r="B85" s="366"/>
      <c r="C85" s="373"/>
      <c r="D85" s="373"/>
      <c r="E85" s="373"/>
      <c r="G85" s="371"/>
      <c r="H85" s="371"/>
      <c r="I85" s="371"/>
      <c r="J85" s="371"/>
      <c r="K85" s="371"/>
      <c r="L85" s="371"/>
      <c r="M85" s="371"/>
      <c r="N85" s="371"/>
    </row>
    <row r="87" spans="1:14" s="368" customFormat="1" x14ac:dyDescent="0.25">
      <c r="A87" s="378"/>
      <c r="B87" s="366"/>
      <c r="C87" s="373"/>
      <c r="D87" s="373"/>
      <c r="E87" s="373"/>
      <c r="G87" s="371"/>
      <c r="H87" s="371"/>
      <c r="I87" s="371"/>
      <c r="J87" s="371"/>
      <c r="K87" s="371"/>
      <c r="L87" s="371"/>
      <c r="M87" s="371"/>
      <c r="N87" s="371"/>
    </row>
    <row r="88" spans="1:14" s="368" customFormat="1" x14ac:dyDescent="0.25">
      <c r="A88" s="378"/>
      <c r="B88" s="366"/>
      <c r="C88" s="373"/>
      <c r="D88" s="373"/>
      <c r="E88" s="366"/>
      <c r="G88" s="371"/>
      <c r="H88" s="371"/>
      <c r="I88" s="371"/>
      <c r="J88" s="371"/>
      <c r="K88" s="371"/>
      <c r="L88" s="371"/>
      <c r="M88" s="371"/>
      <c r="N88" s="371"/>
    </row>
    <row r="89" spans="1:14" s="368" customFormat="1" x14ac:dyDescent="0.25">
      <c r="A89" s="378"/>
      <c r="B89" s="366"/>
      <c r="C89" s="373"/>
      <c r="D89" s="373"/>
      <c r="E89" s="373"/>
      <c r="G89" s="371"/>
      <c r="H89" s="371"/>
      <c r="I89" s="371"/>
      <c r="J89" s="371"/>
      <c r="K89" s="371"/>
      <c r="L89" s="371"/>
      <c r="M89" s="371"/>
      <c r="N89" s="371"/>
    </row>
    <row r="90" spans="1:14" s="368" customFormat="1" x14ac:dyDescent="0.25">
      <c r="A90" s="378"/>
      <c r="B90" s="366"/>
      <c r="C90" s="373"/>
      <c r="D90" s="373"/>
      <c r="E90" s="373"/>
      <c r="G90" s="371"/>
      <c r="H90" s="371"/>
      <c r="I90" s="371"/>
      <c r="J90" s="371"/>
      <c r="K90" s="371"/>
      <c r="L90" s="371"/>
      <c r="M90" s="371"/>
      <c r="N90" s="371"/>
    </row>
    <row r="91" spans="1:14" s="368" customFormat="1" x14ac:dyDescent="0.25">
      <c r="A91" s="378"/>
      <c r="B91" s="366"/>
      <c r="C91" s="373"/>
      <c r="D91" s="373"/>
      <c r="E91" s="373"/>
      <c r="G91" s="371"/>
      <c r="H91" s="371"/>
      <c r="I91" s="371"/>
      <c r="J91" s="371"/>
      <c r="K91" s="371"/>
      <c r="L91" s="371"/>
      <c r="M91" s="371"/>
      <c r="N91" s="371"/>
    </row>
    <row r="93" spans="1:14" s="368" customFormat="1" x14ac:dyDescent="0.25">
      <c r="A93" s="378"/>
      <c r="B93" s="366"/>
      <c r="C93" s="373"/>
      <c r="D93" s="373"/>
      <c r="E93" s="373"/>
      <c r="G93" s="371"/>
      <c r="H93" s="371"/>
      <c r="I93" s="371"/>
      <c r="J93" s="371"/>
      <c r="K93" s="371"/>
      <c r="L93" s="371"/>
      <c r="M93" s="371"/>
      <c r="N93" s="371"/>
    </row>
    <row r="102" spans="1:14" s="368" customFormat="1" x14ac:dyDescent="0.25">
      <c r="A102" s="378"/>
      <c r="B102" s="366"/>
      <c r="C102" s="547"/>
      <c r="D102" s="547"/>
      <c r="E102" s="547"/>
      <c r="G102" s="371"/>
      <c r="H102" s="371"/>
      <c r="I102" s="371"/>
      <c r="J102" s="371"/>
      <c r="K102" s="371"/>
      <c r="L102" s="371"/>
      <c r="M102" s="371"/>
      <c r="N102" s="371"/>
    </row>
    <row r="103" spans="1:14" s="368" customFormat="1" x14ac:dyDescent="0.25">
      <c r="A103" s="378"/>
      <c r="B103" s="366"/>
      <c r="C103" s="548"/>
      <c r="D103" s="548"/>
      <c r="E103" s="548"/>
      <c r="G103" s="371"/>
      <c r="H103" s="371"/>
      <c r="I103" s="371"/>
      <c r="J103" s="371"/>
      <c r="K103" s="371"/>
      <c r="L103" s="371"/>
      <c r="M103" s="371"/>
      <c r="N103" s="371"/>
    </row>
  </sheetData>
  <mergeCells count="4">
    <mergeCell ref="A3:F3"/>
    <mergeCell ref="A4:D4"/>
    <mergeCell ref="C102:E102"/>
    <mergeCell ref="C103:E103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Footer xml:space="preserve">&amp;LDombóvár Város Önkormányzata&amp;C&amp;P. oldal&amp;R2016. évi leltár összesítő  eszközcsoportok szerint
</oddFooter>
  </headerFooter>
  <rowBreaks count="1" manualBreakCount="1">
    <brk id="3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1. m. bevételek (z)</vt:lpstr>
      <vt:lpstr>2. m. kiadások (z)</vt:lpstr>
      <vt:lpstr>2.a KÖH (z)</vt:lpstr>
      <vt:lpstr>3. maradványkimutatás (z)</vt:lpstr>
      <vt:lpstr>4.1 mell. felújítások (z)</vt:lpstr>
      <vt:lpstr>4.2 mell. beruházások (z)</vt:lpstr>
      <vt:lpstr>5.1 mell. eszközök (z)</vt:lpstr>
      <vt:lpstr>5.2 mell. források (z)</vt:lpstr>
      <vt:lpstr>5.3. mell. Kataszter (z)</vt:lpstr>
      <vt:lpstr>6. mell. létszám (z)</vt:lpstr>
      <vt:lpstr>7. melléklet (z)</vt:lpstr>
      <vt:lpstr>8.1 mell. beruh_hitel (z)</vt:lpstr>
      <vt:lpstr>8.2 mell. röv.lej. hitel (z)</vt:lpstr>
      <vt:lpstr>8.3 mell. kezességvállalás (z)</vt:lpstr>
      <vt:lpstr>9.1 mell. ált.műk. (z)</vt:lpstr>
      <vt:lpstr>9.2 mell. kieg. tám. (z)</vt:lpstr>
      <vt:lpstr>10. költségvetési kiadások (z)</vt:lpstr>
      <vt:lpstr>11. költségvetési bevételek (z)</vt:lpstr>
      <vt:lpstr>12. finanszírozási kiadások (z)</vt:lpstr>
      <vt:lpstr>13. finanszírozási bevételek (z</vt:lpstr>
      <vt:lpstr>14. konsz. mérleg (z)</vt:lpstr>
      <vt:lpstr>15. konsz. eredménykimutatás (z</vt:lpstr>
      <vt:lpstr>16. melléklet (z)</vt:lpstr>
      <vt:lpstr>17. melléklet (z)</vt:lpstr>
      <vt:lpstr>'1. m. bevételek (z)'!Nyomtatási_cím</vt:lpstr>
      <vt:lpstr>'2. m. kiadások (z)'!Nyomtatási_cím</vt:lpstr>
      <vt:lpstr>'2.a KÖH (z)'!Nyomtatási_cím</vt:lpstr>
      <vt:lpstr>'5.3. mell. Kataszter (z)'!Nyomtatási_cím</vt:lpstr>
      <vt:lpstr>'9.1 mell. ált.műk. (z)'!Nyomtatási_cím</vt:lpstr>
      <vt:lpstr>'1. m. bevételek (z)'!Nyomtatási_terület</vt:lpstr>
      <vt:lpstr>'2. m. kiadások (z)'!Nyomtatási_terület</vt:lpstr>
      <vt:lpstr>'2.a KÖH (z)'!Nyomtatási_terület</vt:lpstr>
      <vt:lpstr>'5.1 mell. eszközök (z)'!Nyomtatási_terület</vt:lpstr>
      <vt:lpstr>'5.3. mell. Kataszter (z)'!Nyomtatási_terület</vt:lpstr>
      <vt:lpstr>'9.2 mell. kieg. tám. (z)'!Nyomtatási_terület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2018-06-04T13:01:02Z</cp:lastPrinted>
  <dcterms:created xsi:type="dcterms:W3CDTF">2009-01-15T09:14:34Z</dcterms:created>
  <dcterms:modified xsi:type="dcterms:W3CDTF">2018-06-04T13:03:09Z</dcterms:modified>
</cp:coreProperties>
</file>