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510" windowWidth="12120" windowHeight="7590" tabRatio="597" firstSheet="20" activeTab="24"/>
  </bookViews>
  <sheets>
    <sheet name="bevétel 1.sz." sheetId="105" r:id="rId1"/>
    <sheet name="kiadás 2.sz." sheetId="106" r:id="rId2"/>
    <sheet name="2.a Gyermekvilág Óvoda" sheetId="129" r:id="rId3"/>
    <sheet name="2.b KÖH" sheetId="130" r:id="rId4"/>
    <sheet name="3.1 maradványkimutatás" sheetId="128" r:id="rId5"/>
    <sheet name="4.1 mell. felújítások" sheetId="111" r:id="rId6"/>
    <sheet name="4.2 mell. beruházások" sheetId="112" r:id="rId7"/>
    <sheet name="5.1 mell. eszközök" sheetId="113" r:id="rId8"/>
    <sheet name="5.2 mell. források" sheetId="114" r:id="rId9"/>
    <sheet name="5.3. mell. Kataszter" sheetId="122" r:id="rId10"/>
    <sheet name="6. mell. létszám" sheetId="123" r:id="rId11"/>
    <sheet name="7. melléklet" sheetId="88" r:id="rId12"/>
    <sheet name="8.1 mell. beruh_hitel" sheetId="115" r:id="rId13"/>
    <sheet name="8.2 mell. röv.lej. hitel" sheetId="116" r:id="rId14"/>
    <sheet name="8.3 mell. kezességvállalás-zár" sheetId="117" r:id="rId15"/>
    <sheet name="9.1 mell. ált.műk." sheetId="118" r:id="rId16"/>
    <sheet name="9.2 mell. közp.ei. elsz." sheetId="119" r:id="rId17"/>
    <sheet name="10. költségvetési kiadások" sheetId="131" r:id="rId18"/>
    <sheet name="11. költségvetési bevételek" sheetId="132" r:id="rId19"/>
    <sheet name="12. finanszírozási kiadások" sheetId="133" r:id="rId20"/>
    <sheet name="13. finanszírozási bevételek" sheetId="134" r:id="rId21"/>
    <sheet name="14. konsz. mérleg" sheetId="135" r:id="rId22"/>
    <sheet name="15. konsz. eredménykimutatás" sheetId="136" r:id="rId23"/>
    <sheet name="16. melléklet" sheetId="109" r:id="rId24"/>
    <sheet name="17. melléklet" sheetId="120" r:id="rId25"/>
  </sheets>
  <definedNames>
    <definedName name="Excel_BuiltIn_Print_Area_3" localSheetId="24">#REF!</definedName>
    <definedName name="Excel_BuiltIn_Print_Area_3" localSheetId="6">#REF!</definedName>
    <definedName name="Excel_BuiltIn_Print_Area_3" localSheetId="7">#REF!</definedName>
    <definedName name="Excel_BuiltIn_Print_Area_3" localSheetId="8">#REF!</definedName>
    <definedName name="Excel_BuiltIn_Print_Area_3" localSheetId="9">#REF!</definedName>
    <definedName name="Excel_BuiltIn_Print_Area_3" localSheetId="10">#REF!</definedName>
    <definedName name="Excel_BuiltIn_Print_Area_3" localSheetId="12">#REF!</definedName>
    <definedName name="Excel_BuiltIn_Print_Area_3" localSheetId="13">#REF!</definedName>
    <definedName name="Excel_BuiltIn_Print_Area_3" localSheetId="14">#REF!</definedName>
    <definedName name="Excel_BuiltIn_Print_Area_3">#REF!</definedName>
    <definedName name="Excel_BuiltIn_Print_Area_4" localSheetId="24">#REF!</definedName>
    <definedName name="Excel_BuiltIn_Print_Area_4" localSheetId="6">#REF!</definedName>
    <definedName name="Excel_BuiltIn_Print_Area_4" localSheetId="7">#REF!</definedName>
    <definedName name="Excel_BuiltIn_Print_Area_4" localSheetId="8">#REF!</definedName>
    <definedName name="Excel_BuiltIn_Print_Area_4" localSheetId="9">#REF!</definedName>
    <definedName name="Excel_BuiltIn_Print_Area_4" localSheetId="10">#REF!</definedName>
    <definedName name="Excel_BuiltIn_Print_Area_4" localSheetId="12">#REF!</definedName>
    <definedName name="Excel_BuiltIn_Print_Area_4" localSheetId="13">#REF!</definedName>
    <definedName name="Excel_BuiltIn_Print_Area_4" localSheetId="14">#REF!</definedName>
    <definedName name="Excel_BuiltIn_Print_Area_4">#REF!</definedName>
    <definedName name="Excel_BuiltIn_Print_Area_6" localSheetId="24">#REF!</definedName>
    <definedName name="Excel_BuiltIn_Print_Area_6" localSheetId="6">#REF!</definedName>
    <definedName name="Excel_BuiltIn_Print_Area_6" localSheetId="7">#REF!</definedName>
    <definedName name="Excel_BuiltIn_Print_Area_6" localSheetId="8">#REF!</definedName>
    <definedName name="Excel_BuiltIn_Print_Area_6" localSheetId="9">#REF!</definedName>
    <definedName name="Excel_BuiltIn_Print_Area_6" localSheetId="10">#REF!</definedName>
    <definedName name="Excel_BuiltIn_Print_Area_6" localSheetId="12">#REF!</definedName>
    <definedName name="Excel_BuiltIn_Print_Area_6" localSheetId="13">#REF!</definedName>
    <definedName name="Excel_BuiltIn_Print_Area_6" localSheetId="14">#REF!</definedName>
    <definedName name="Excel_BuiltIn_Print_Area_6">#REF!</definedName>
    <definedName name="_xlnm.Print_Titles" localSheetId="24">'17. melléklet'!$1:$5</definedName>
    <definedName name="_xlnm.Print_Titles" localSheetId="2">'2.a Gyermekvilág Óvoda'!$6:$6</definedName>
    <definedName name="_xlnm.Print_Titles" localSheetId="3">'2.b KÖH'!$7:$7</definedName>
    <definedName name="_xlnm.Print_Titles" localSheetId="15">'9.1 mell. ált.műk.'!$5:$6</definedName>
    <definedName name="_xlnm.Print_Titles" localSheetId="0">'bevétel 1.sz.'!$6:$8</definedName>
    <definedName name="_xlnm.Print_Titles" localSheetId="1">'kiadás 2.sz.'!$6:$8</definedName>
    <definedName name="_xlnm.Print_Area" localSheetId="24">'17. melléklet'!$A$1:$D$61</definedName>
    <definedName name="_xlnm.Print_Area" localSheetId="2">'2.a Gyermekvilág Óvoda'!$A$1:$Y$11</definedName>
    <definedName name="_xlnm.Print_Area" localSheetId="3">'2.b KÖH'!$A$1:$Y$11</definedName>
    <definedName name="_xlnm.Print_Area" localSheetId="7">'5.1 mell. eszközök'!$A$1:$K$22</definedName>
    <definedName name="_xlnm.Print_Area" localSheetId="9">'5.3. mell. Kataszter'!$A$1:$E$57</definedName>
    <definedName name="_xlnm.Print_Area" localSheetId="10">'6. mell. létszám'!$A$1:$E$12</definedName>
    <definedName name="_xlnm.Print_Area" localSheetId="14">'8.3 mell. kezességvállalás-zár'!$A$1:$M$21</definedName>
    <definedName name="_xlnm.Print_Area" localSheetId="16">'9.2 mell. közp.ei. elsz.'!$A$1:$E$24</definedName>
    <definedName name="_xlnm.Print_Area" localSheetId="0">'bevétel 1.sz.'!$A$1:$O$234</definedName>
    <definedName name="_xlnm.Print_Area" localSheetId="1">'kiadás 2.sz.'!$A$1:$O$337</definedName>
  </definedNames>
  <calcPr calcId="125725"/>
</workbook>
</file>

<file path=xl/calcChain.xml><?xml version="1.0" encoding="utf-8"?>
<calcChain xmlns="http://schemas.openxmlformats.org/spreadsheetml/2006/main">
  <c r="X11" i="129"/>
  <c r="X10"/>
  <c r="X9"/>
  <c r="X8"/>
  <c r="U11"/>
  <c r="R11"/>
  <c r="O11"/>
  <c r="L11"/>
  <c r="I11"/>
  <c r="F11"/>
  <c r="C11"/>
  <c r="X11" i="130"/>
  <c r="X9"/>
  <c r="X10"/>
  <c r="U11"/>
  <c r="R11"/>
  <c r="O11"/>
  <c r="L11"/>
  <c r="I11"/>
  <c r="F11"/>
  <c r="C11"/>
  <c r="V11"/>
  <c r="T11"/>
  <c r="S11"/>
  <c r="Q11"/>
  <c r="P11"/>
  <c r="N11"/>
  <c r="M11"/>
  <c r="K11"/>
  <c r="J11"/>
  <c r="H11"/>
  <c r="G11"/>
  <c r="E11"/>
  <c r="D11"/>
  <c r="B11"/>
  <c r="Y10"/>
  <c r="W10"/>
  <c r="Y9"/>
  <c r="W9"/>
  <c r="W11" s="1"/>
  <c r="V11" i="129"/>
  <c r="T11"/>
  <c r="S11"/>
  <c r="Q11"/>
  <c r="P11"/>
  <c r="N11"/>
  <c r="M11"/>
  <c r="K11"/>
  <c r="J11"/>
  <c r="H11"/>
  <c r="G11"/>
  <c r="E11"/>
  <c r="D11"/>
  <c r="B11"/>
  <c r="Y10"/>
  <c r="W10"/>
  <c r="Y9"/>
  <c r="W9"/>
  <c r="Y8"/>
  <c r="W8"/>
  <c r="W11" s="1"/>
  <c r="Y11" l="1"/>
  <c r="Y11" i="130"/>
  <c r="L133" i="106"/>
  <c r="H26" i="128" l="1"/>
  <c r="H27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6"/>
  <c r="D12" i="123" l="1"/>
  <c r="C12"/>
  <c r="E12" l="1"/>
  <c r="B12"/>
  <c r="D54" i="122"/>
  <c r="D56" s="1"/>
  <c r="C54"/>
  <c r="C56" s="1"/>
  <c r="B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54" s="1"/>
  <c r="D32"/>
  <c r="C32"/>
  <c r="B32"/>
  <c r="B56" s="1"/>
  <c r="E30"/>
  <c r="E29"/>
  <c r="E28"/>
  <c r="E27"/>
  <c r="E26"/>
  <c r="E25"/>
  <c r="E24"/>
  <c r="E23"/>
  <c r="E19"/>
  <c r="E18"/>
  <c r="E17"/>
  <c r="E16"/>
  <c r="E15"/>
  <c r="E14"/>
  <c r="E13"/>
  <c r="E12"/>
  <c r="E11"/>
  <c r="E10"/>
  <c r="E9"/>
  <c r="E8"/>
  <c r="E7"/>
  <c r="E32" s="1"/>
  <c r="E56" s="1"/>
  <c r="D59" i="120" l="1"/>
  <c r="D61" s="1"/>
  <c r="D50"/>
  <c r="D41"/>
  <c r="D26"/>
  <c r="D21"/>
  <c r="D28" s="1"/>
  <c r="D15"/>
  <c r="E24" i="119" l="1"/>
  <c r="E23"/>
  <c r="E22"/>
  <c r="E21"/>
  <c r="E20"/>
  <c r="E19"/>
  <c r="E18"/>
  <c r="D17"/>
  <c r="C17"/>
  <c r="B17"/>
  <c r="E16"/>
  <c r="E15"/>
  <c r="E14"/>
  <c r="E13"/>
  <c r="E12"/>
  <c r="E11"/>
  <c r="E10"/>
  <c r="E9"/>
  <c r="E8"/>
  <c r="E17" s="1"/>
  <c r="H40" i="118"/>
  <c r="H39"/>
  <c r="G38"/>
  <c r="I38" s="1"/>
  <c r="F38"/>
  <c r="E38"/>
  <c r="H38" s="1"/>
  <c r="C38"/>
  <c r="I37"/>
  <c r="H37"/>
  <c r="I36"/>
  <c r="E36"/>
  <c r="H36" s="1"/>
  <c r="B36"/>
  <c r="H35"/>
  <c r="F35"/>
  <c r="E35"/>
  <c r="C35"/>
  <c r="G35" s="1"/>
  <c r="I35" s="1"/>
  <c r="F34"/>
  <c r="E34"/>
  <c r="G34" s="1"/>
  <c r="I34" s="1"/>
  <c r="C34"/>
  <c r="H33"/>
  <c r="F33"/>
  <c r="E33"/>
  <c r="C33"/>
  <c r="G33" s="1"/>
  <c r="I33" s="1"/>
  <c r="F32"/>
  <c r="E32"/>
  <c r="G32" s="1"/>
  <c r="I32" s="1"/>
  <c r="C32"/>
  <c r="H31"/>
  <c r="F31"/>
  <c r="E31"/>
  <c r="C31"/>
  <c r="G31" s="1"/>
  <c r="I31" s="1"/>
  <c r="F30"/>
  <c r="E30"/>
  <c r="G30" s="1"/>
  <c r="I30" s="1"/>
  <c r="C30"/>
  <c r="H29"/>
  <c r="F29"/>
  <c r="E29"/>
  <c r="C29"/>
  <c r="G29" s="1"/>
  <c r="I29" s="1"/>
  <c r="F28"/>
  <c r="E28"/>
  <c r="G28" s="1"/>
  <c r="I28" s="1"/>
  <c r="C28"/>
  <c r="H27"/>
  <c r="F27"/>
  <c r="E27"/>
  <c r="C27"/>
  <c r="G27" s="1"/>
  <c r="I27" s="1"/>
  <c r="I26"/>
  <c r="H26"/>
  <c r="G26"/>
  <c r="F26"/>
  <c r="F25"/>
  <c r="E25"/>
  <c r="G25" s="1"/>
  <c r="I25" s="1"/>
  <c r="C25"/>
  <c r="H24"/>
  <c r="F24"/>
  <c r="E24"/>
  <c r="C24"/>
  <c r="G24" s="1"/>
  <c r="I24" s="1"/>
  <c r="F23"/>
  <c r="E23"/>
  <c r="G23" s="1"/>
  <c r="I23" s="1"/>
  <c r="C23"/>
  <c r="H22"/>
  <c r="F22"/>
  <c r="E22"/>
  <c r="C22"/>
  <c r="G22" s="1"/>
  <c r="I22" s="1"/>
  <c r="F21"/>
  <c r="E21"/>
  <c r="G21" s="1"/>
  <c r="I21" s="1"/>
  <c r="C21"/>
  <c r="G20"/>
  <c r="I20" s="1"/>
  <c r="F20"/>
  <c r="E20"/>
  <c r="H20" s="1"/>
  <c r="C20"/>
  <c r="H19"/>
  <c r="F19"/>
  <c r="E19"/>
  <c r="G19" s="1"/>
  <c r="I19" s="1"/>
  <c r="C19"/>
  <c r="H18"/>
  <c r="G18"/>
  <c r="I18" s="1"/>
  <c r="F18"/>
  <c r="E18"/>
  <c r="C18"/>
  <c r="H17"/>
  <c r="F17"/>
  <c r="E17"/>
  <c r="G17" s="1"/>
  <c r="I17" s="1"/>
  <c r="C17"/>
  <c r="H16"/>
  <c r="G16"/>
  <c r="I16" s="1"/>
  <c r="F16"/>
  <c r="E16"/>
  <c r="C16"/>
  <c r="H15"/>
  <c r="F15"/>
  <c r="E15"/>
  <c r="G15" s="1"/>
  <c r="I15" s="1"/>
  <c r="C15"/>
  <c r="H14"/>
  <c r="G14"/>
  <c r="I14" s="1"/>
  <c r="F14"/>
  <c r="E14"/>
  <c r="C14"/>
  <c r="H13"/>
  <c r="F13"/>
  <c r="E13"/>
  <c r="G13" s="1"/>
  <c r="C13"/>
  <c r="I12"/>
  <c r="H12"/>
  <c r="I11"/>
  <c r="H11"/>
  <c r="I10"/>
  <c r="H10"/>
  <c r="I9"/>
  <c r="H9"/>
  <c r="I8"/>
  <c r="H8"/>
  <c r="I13" l="1"/>
  <c r="I41" s="1"/>
  <c r="G41"/>
  <c r="H21"/>
  <c r="H41" s="1"/>
  <c r="H23"/>
  <c r="H25"/>
  <c r="H28"/>
  <c r="H30"/>
  <c r="H32"/>
  <c r="H34"/>
  <c r="E41"/>
  <c r="C36"/>
  <c r="C41" s="1"/>
  <c r="H10" i="116" l="1"/>
  <c r="G10"/>
  <c r="F10"/>
  <c r="E10"/>
  <c r="D10"/>
  <c r="C10"/>
  <c r="H23" i="115" l="1"/>
  <c r="G23"/>
  <c r="F23"/>
  <c r="E23"/>
  <c r="D23"/>
  <c r="C23"/>
  <c r="E15"/>
  <c r="G12"/>
  <c r="G15" s="1"/>
  <c r="H10"/>
  <c r="H15" s="1"/>
  <c r="G10"/>
  <c r="F10"/>
  <c r="F15" s="1"/>
  <c r="E10"/>
  <c r="D10"/>
  <c r="D15" s="1"/>
  <c r="C10"/>
  <c r="C15" s="1"/>
  <c r="G9"/>
  <c r="G8"/>
  <c r="L283" i="106" l="1"/>
  <c r="D15" i="114" l="1"/>
  <c r="L90" i="105"/>
  <c r="E15" i="114" l="1"/>
  <c r="C15"/>
  <c r="B15"/>
  <c r="F14"/>
  <c r="F13"/>
  <c r="F12"/>
  <c r="F11"/>
  <c r="F10"/>
  <c r="F9"/>
  <c r="I22" i="113"/>
  <c r="H22"/>
  <c r="G22"/>
  <c r="E22"/>
  <c r="D22"/>
  <c r="C22"/>
  <c r="B22"/>
  <c r="I12"/>
  <c r="H12"/>
  <c r="F12"/>
  <c r="E12"/>
  <c r="C12"/>
  <c r="B12"/>
  <c r="J11"/>
  <c r="G11"/>
  <c r="J21" s="1"/>
  <c r="D11"/>
  <c r="J10"/>
  <c r="G10"/>
  <c r="D10"/>
  <c r="J20" s="1"/>
  <c r="J9"/>
  <c r="G9"/>
  <c r="D9"/>
  <c r="J19" s="1"/>
  <c r="J8"/>
  <c r="J18" s="1"/>
  <c r="G8"/>
  <c r="D8"/>
  <c r="J7"/>
  <c r="G7"/>
  <c r="J17" s="1"/>
  <c r="D7"/>
  <c r="J6"/>
  <c r="J12" s="1"/>
  <c r="G6"/>
  <c r="G12" s="1"/>
  <c r="D6"/>
  <c r="J16" s="1"/>
  <c r="J22" l="1"/>
  <c r="F15" i="114"/>
  <c r="D12" i="113"/>
  <c r="H39" i="112" l="1"/>
  <c r="G39"/>
  <c r="F39"/>
  <c r="H25" i="111" l="1"/>
  <c r="G25"/>
  <c r="F25"/>
  <c r="J35" i="109" l="1"/>
  <c r="M18" i="106" l="1"/>
  <c r="L18"/>
  <c r="L31" i="109"/>
  <c r="L21"/>
  <c r="E31"/>
  <c r="E21"/>
  <c r="E35" l="1"/>
  <c r="L35"/>
  <c r="M207" i="106"/>
  <c r="N207"/>
  <c r="O207"/>
  <c r="L207"/>
  <c r="M231" i="105" l="1"/>
  <c r="N231"/>
  <c r="O231"/>
  <c r="L231"/>
  <c r="L87" i="106"/>
  <c r="L84" l="1"/>
  <c r="L107" l="1"/>
  <c r="L71" i="105" l="1"/>
  <c r="M164"/>
  <c r="N164"/>
  <c r="O164"/>
  <c r="L164"/>
  <c r="M139"/>
  <c r="N139"/>
  <c r="O139"/>
  <c r="L139"/>
  <c r="L192"/>
  <c r="M190" i="106"/>
  <c r="N190"/>
  <c r="O190"/>
  <c r="M260" l="1"/>
  <c r="N260"/>
  <c r="O260"/>
  <c r="L260"/>
  <c r="L106"/>
  <c r="L161"/>
  <c r="L273"/>
  <c r="L160"/>
  <c r="M161"/>
  <c r="N161"/>
  <c r="O161"/>
  <c r="L240"/>
  <c r="L124"/>
  <c r="O224"/>
  <c r="N224"/>
  <c r="M224"/>
  <c r="L224"/>
  <c r="M324"/>
  <c r="N324"/>
  <c r="O324"/>
  <c r="L324"/>
  <c r="L201"/>
  <c r="L190"/>
  <c r="L164"/>
  <c r="L294"/>
  <c r="M310"/>
  <c r="N310"/>
  <c r="O310"/>
  <c r="O99" l="1"/>
  <c r="N99"/>
  <c r="M99"/>
  <c r="L99"/>
  <c r="O90"/>
  <c r="N90"/>
  <c r="M90"/>
  <c r="L90"/>
  <c r="O334"/>
  <c r="N334"/>
  <c r="M334"/>
  <c r="L334"/>
  <c r="O53" i="105"/>
  <c r="N53"/>
  <c r="M53"/>
  <c r="L53"/>
  <c r="O59" i="106"/>
  <c r="N59"/>
  <c r="M59"/>
  <c r="L59"/>
  <c r="M32"/>
  <c r="M76" l="1"/>
  <c r="M77"/>
  <c r="M79"/>
  <c r="M72"/>
  <c r="M68"/>
  <c r="M67"/>
  <c r="M69" s="1"/>
  <c r="M64"/>
  <c r="M65" s="1"/>
  <c r="L67"/>
  <c r="L69" s="1"/>
  <c r="L77"/>
  <c r="L72"/>
  <c r="L68"/>
  <c r="L64"/>
  <c r="L76"/>
  <c r="J65"/>
  <c r="K65"/>
  <c r="N65"/>
  <c r="O65"/>
  <c r="J69"/>
  <c r="K69"/>
  <c r="N69"/>
  <c r="O69"/>
  <c r="J79"/>
  <c r="K79"/>
  <c r="N79"/>
  <c r="O79"/>
  <c r="I73"/>
  <c r="J73"/>
  <c r="K73"/>
  <c r="M73"/>
  <c r="N73"/>
  <c r="O73"/>
  <c r="L73" l="1"/>
  <c r="L65"/>
  <c r="L79"/>
  <c r="M80"/>
  <c r="O80"/>
  <c r="K80"/>
  <c r="N80"/>
  <c r="J80"/>
  <c r="J128" i="105"/>
  <c r="K128"/>
  <c r="K129" s="1"/>
  <c r="K131" s="1"/>
  <c r="L128"/>
  <c r="M128"/>
  <c r="N128"/>
  <c r="O128"/>
  <c r="J334" i="106"/>
  <c r="K334"/>
  <c r="L325"/>
  <c r="M325"/>
  <c r="N325"/>
  <c r="O325"/>
  <c r="J324"/>
  <c r="J325" s="1"/>
  <c r="K324"/>
  <c r="K325" s="1"/>
  <c r="J318"/>
  <c r="K318"/>
  <c r="L318"/>
  <c r="M318"/>
  <c r="N318"/>
  <c r="O318"/>
  <c r="I310"/>
  <c r="J310"/>
  <c r="K310"/>
  <c r="L310"/>
  <c r="J260"/>
  <c r="K260"/>
  <c r="M228"/>
  <c r="O228"/>
  <c r="J207"/>
  <c r="L228"/>
  <c r="K207"/>
  <c r="N228"/>
  <c r="J190"/>
  <c r="J228" s="1"/>
  <c r="K190"/>
  <c r="K228" s="1"/>
  <c r="J179"/>
  <c r="K179"/>
  <c r="L179"/>
  <c r="M179"/>
  <c r="N179"/>
  <c r="O179"/>
  <c r="J161"/>
  <c r="K161"/>
  <c r="J91" i="105"/>
  <c r="K91"/>
  <c r="L91"/>
  <c r="L92" s="1"/>
  <c r="M91"/>
  <c r="M92" s="1"/>
  <c r="N91"/>
  <c r="O91"/>
  <c r="J67"/>
  <c r="K67"/>
  <c r="L67"/>
  <c r="N67"/>
  <c r="O67"/>
  <c r="J66"/>
  <c r="K66"/>
  <c r="L66"/>
  <c r="M66"/>
  <c r="N66"/>
  <c r="O66"/>
  <c r="J59"/>
  <c r="K59"/>
  <c r="L59"/>
  <c r="M59"/>
  <c r="N59"/>
  <c r="O59"/>
  <c r="J196"/>
  <c r="K196"/>
  <c r="L196"/>
  <c r="L197" s="1"/>
  <c r="M196"/>
  <c r="M197" s="1"/>
  <c r="N196"/>
  <c r="N197" s="1"/>
  <c r="O196"/>
  <c r="O197" s="1"/>
  <c r="I197"/>
  <c r="J197"/>
  <c r="K197"/>
  <c r="J224"/>
  <c r="K224"/>
  <c r="L224"/>
  <c r="M224"/>
  <c r="N224"/>
  <c r="O224"/>
  <c r="J231"/>
  <c r="K231"/>
  <c r="J213"/>
  <c r="K213"/>
  <c r="L213"/>
  <c r="M213"/>
  <c r="N213"/>
  <c r="O213"/>
  <c r="I188"/>
  <c r="J188"/>
  <c r="K188"/>
  <c r="N188"/>
  <c r="O188"/>
  <c r="I186"/>
  <c r="J186"/>
  <c r="K186"/>
  <c r="L186"/>
  <c r="M186"/>
  <c r="M188" s="1"/>
  <c r="N186"/>
  <c r="O186"/>
  <c r="J178"/>
  <c r="K178"/>
  <c r="L178"/>
  <c r="M178"/>
  <c r="N178"/>
  <c r="O178"/>
  <c r="J173"/>
  <c r="K173"/>
  <c r="O173"/>
  <c r="I171"/>
  <c r="J171"/>
  <c r="K171"/>
  <c r="L171"/>
  <c r="L173" s="1"/>
  <c r="M171"/>
  <c r="M173" s="1"/>
  <c r="N171"/>
  <c r="N173" s="1"/>
  <c r="O171"/>
  <c r="I164"/>
  <c r="J164"/>
  <c r="K164"/>
  <c r="J139"/>
  <c r="K139"/>
  <c r="I131"/>
  <c r="I129"/>
  <c r="J129"/>
  <c r="J131" s="1"/>
  <c r="N129"/>
  <c r="N131" s="1"/>
  <c r="O129"/>
  <c r="O131" s="1"/>
  <c r="J125"/>
  <c r="K125"/>
  <c r="L125"/>
  <c r="L129" s="1"/>
  <c r="L131" s="1"/>
  <c r="M125"/>
  <c r="M129" s="1"/>
  <c r="M131" s="1"/>
  <c r="N125"/>
  <c r="O125"/>
  <c r="J117"/>
  <c r="K117"/>
  <c r="L117"/>
  <c r="M117"/>
  <c r="N117"/>
  <c r="O117"/>
  <c r="I104"/>
  <c r="J104"/>
  <c r="K104"/>
  <c r="L104"/>
  <c r="M104"/>
  <c r="N104"/>
  <c r="O104"/>
  <c r="J92"/>
  <c r="J93" s="1"/>
  <c r="K92"/>
  <c r="K93" s="1"/>
  <c r="N92"/>
  <c r="N93" s="1"/>
  <c r="O92"/>
  <c r="O93" s="1"/>
  <c r="J87"/>
  <c r="K87"/>
  <c r="L87"/>
  <c r="M87"/>
  <c r="N87"/>
  <c r="O87"/>
  <c r="J83"/>
  <c r="K83"/>
  <c r="L83"/>
  <c r="M83"/>
  <c r="N83"/>
  <c r="O83"/>
  <c r="O75"/>
  <c r="J75"/>
  <c r="K75"/>
  <c r="L75"/>
  <c r="M75"/>
  <c r="N75"/>
  <c r="L188" l="1"/>
  <c r="L199" s="1"/>
  <c r="L202" s="1"/>
  <c r="L234" s="1"/>
  <c r="M67"/>
  <c r="L93"/>
  <c r="M93"/>
  <c r="O327" i="106"/>
  <c r="O337" s="1"/>
  <c r="N327"/>
  <c r="N337" s="1"/>
  <c r="K327"/>
  <c r="K337" s="1"/>
  <c r="J327"/>
  <c r="J337" s="1"/>
  <c r="M327"/>
  <c r="L327"/>
  <c r="L80"/>
  <c r="J199" i="105"/>
  <c r="J202" s="1"/>
  <c r="J234" s="1"/>
  <c r="K199"/>
  <c r="K202" s="1"/>
  <c r="K234" s="1"/>
  <c r="N199"/>
  <c r="N202" s="1"/>
  <c r="N234" s="1"/>
  <c r="O199"/>
  <c r="O202" s="1"/>
  <c r="O234" s="1"/>
  <c r="K31" i="109"/>
  <c r="J31"/>
  <c r="I31"/>
  <c r="D31"/>
  <c r="C31"/>
  <c r="B31"/>
  <c r="M31"/>
  <c r="K21"/>
  <c r="J21"/>
  <c r="I21"/>
  <c r="I35" s="1"/>
  <c r="D21"/>
  <c r="C21"/>
  <c r="B21"/>
  <c r="I334" i="106"/>
  <c r="H334"/>
  <c r="G334"/>
  <c r="F334"/>
  <c r="E334"/>
  <c r="D334"/>
  <c r="I324"/>
  <c r="H324"/>
  <c r="G324"/>
  <c r="F324"/>
  <c r="E324"/>
  <c r="D324"/>
  <c r="I318"/>
  <c r="H318"/>
  <c r="G318"/>
  <c r="G325" s="1"/>
  <c r="F318"/>
  <c r="F325" s="1"/>
  <c r="E318"/>
  <c r="E325" s="1"/>
  <c r="D318"/>
  <c r="D325" s="1"/>
  <c r="H310"/>
  <c r="G310"/>
  <c r="F310"/>
  <c r="E310"/>
  <c r="D310"/>
  <c r="I260"/>
  <c r="H260"/>
  <c r="G260"/>
  <c r="F260"/>
  <c r="E260"/>
  <c r="D260"/>
  <c r="K224"/>
  <c r="J224"/>
  <c r="I224"/>
  <c r="G224"/>
  <c r="F224"/>
  <c r="E224"/>
  <c r="D224"/>
  <c r="H220"/>
  <c r="H224" s="1"/>
  <c r="I207"/>
  <c r="H207"/>
  <c r="G207"/>
  <c r="F207"/>
  <c r="E207"/>
  <c r="D207"/>
  <c r="I190"/>
  <c r="G190"/>
  <c r="G228" s="1"/>
  <c r="F190"/>
  <c r="E190"/>
  <c r="D190"/>
  <c r="H187"/>
  <c r="H186"/>
  <c r="I179"/>
  <c r="H179"/>
  <c r="G179"/>
  <c r="F179"/>
  <c r="E179"/>
  <c r="D179"/>
  <c r="I161"/>
  <c r="H161"/>
  <c r="G161"/>
  <c r="F161"/>
  <c r="E161"/>
  <c r="D161"/>
  <c r="K99"/>
  <c r="J99"/>
  <c r="I99"/>
  <c r="H99"/>
  <c r="G99"/>
  <c r="F99"/>
  <c r="E99"/>
  <c r="D99"/>
  <c r="K90"/>
  <c r="J90"/>
  <c r="I90"/>
  <c r="H90"/>
  <c r="G90"/>
  <c r="F90"/>
  <c r="E90"/>
  <c r="D90"/>
  <c r="I79"/>
  <c r="H79"/>
  <c r="G79"/>
  <c r="G80" s="1"/>
  <c r="F79"/>
  <c r="F80" s="1"/>
  <c r="E79"/>
  <c r="D79"/>
  <c r="H73"/>
  <c r="E73"/>
  <c r="E80" s="1"/>
  <c r="D73"/>
  <c r="I69"/>
  <c r="H69"/>
  <c r="H80" s="1"/>
  <c r="I65"/>
  <c r="I80" s="1"/>
  <c r="H65"/>
  <c r="K56"/>
  <c r="K57" s="1"/>
  <c r="J56"/>
  <c r="J57" s="1"/>
  <c r="I56"/>
  <c r="I57" s="1"/>
  <c r="H56"/>
  <c r="H57" s="1"/>
  <c r="G56"/>
  <c r="G57" s="1"/>
  <c r="F56"/>
  <c r="F57" s="1"/>
  <c r="E56"/>
  <c r="E57" s="1"/>
  <c r="D56"/>
  <c r="D57" s="1"/>
  <c r="K47"/>
  <c r="J47"/>
  <c r="I47"/>
  <c r="H47"/>
  <c r="G47"/>
  <c r="F47"/>
  <c r="E47"/>
  <c r="D47"/>
  <c r="K44"/>
  <c r="K48" s="1"/>
  <c r="J44"/>
  <c r="J48" s="1"/>
  <c r="I44"/>
  <c r="I48" s="1"/>
  <c r="H44"/>
  <c r="H48" s="1"/>
  <c r="G44"/>
  <c r="G48" s="1"/>
  <c r="F44"/>
  <c r="F48" s="1"/>
  <c r="E44"/>
  <c r="E48" s="1"/>
  <c r="D44"/>
  <c r="D48" s="1"/>
  <c r="K32"/>
  <c r="J32"/>
  <c r="I32"/>
  <c r="I33" s="1"/>
  <c r="H32"/>
  <c r="G32"/>
  <c r="F32"/>
  <c r="E32"/>
  <c r="D32"/>
  <c r="K27"/>
  <c r="J27"/>
  <c r="I27"/>
  <c r="H27"/>
  <c r="G27"/>
  <c r="F27"/>
  <c r="E27"/>
  <c r="D27"/>
  <c r="K18"/>
  <c r="J18"/>
  <c r="I18"/>
  <c r="H18"/>
  <c r="G18"/>
  <c r="F18"/>
  <c r="E18"/>
  <c r="D18"/>
  <c r="K15"/>
  <c r="K19" s="1"/>
  <c r="J15"/>
  <c r="J19" s="1"/>
  <c r="I15"/>
  <c r="I19" s="1"/>
  <c r="I59" s="1"/>
  <c r="H15"/>
  <c r="H19" s="1"/>
  <c r="G15"/>
  <c r="G19" s="1"/>
  <c r="F15"/>
  <c r="F19" s="1"/>
  <c r="E15"/>
  <c r="E19" s="1"/>
  <c r="D15"/>
  <c r="D19" s="1"/>
  <c r="I231" i="105"/>
  <c r="H231"/>
  <c r="G231"/>
  <c r="F231"/>
  <c r="E231"/>
  <c r="D231"/>
  <c r="I224"/>
  <c r="H224"/>
  <c r="G224"/>
  <c r="F224"/>
  <c r="E224"/>
  <c r="D224"/>
  <c r="I213"/>
  <c r="H213"/>
  <c r="G213"/>
  <c r="F213"/>
  <c r="E213"/>
  <c r="D213"/>
  <c r="I196"/>
  <c r="H196"/>
  <c r="H197" s="1"/>
  <c r="G196"/>
  <c r="G197" s="1"/>
  <c r="F196"/>
  <c r="F197" s="1"/>
  <c r="E196"/>
  <c r="E197" s="1"/>
  <c r="D196"/>
  <c r="D197" s="1"/>
  <c r="H186"/>
  <c r="G186"/>
  <c r="F186"/>
  <c r="E186"/>
  <c r="D186"/>
  <c r="I178"/>
  <c r="H178"/>
  <c r="H188" s="1"/>
  <c r="G178"/>
  <c r="G188" s="1"/>
  <c r="F178"/>
  <c r="F188" s="1"/>
  <c r="E178"/>
  <c r="E188" s="1"/>
  <c r="D178"/>
  <c r="D188" s="1"/>
  <c r="H171"/>
  <c r="G171"/>
  <c r="F171"/>
  <c r="E171"/>
  <c r="D171"/>
  <c r="I173"/>
  <c r="H164"/>
  <c r="H173" s="1"/>
  <c r="G164"/>
  <c r="G173" s="1"/>
  <c r="F164"/>
  <c r="F173" s="1"/>
  <c r="E164"/>
  <c r="E173" s="1"/>
  <c r="D164"/>
  <c r="D173" s="1"/>
  <c r="I139"/>
  <c r="H139"/>
  <c r="G139"/>
  <c r="F139"/>
  <c r="E139"/>
  <c r="D139"/>
  <c r="I128"/>
  <c r="H128"/>
  <c r="I125"/>
  <c r="H125"/>
  <c r="H129" s="1"/>
  <c r="I117"/>
  <c r="H117"/>
  <c r="G117"/>
  <c r="F117"/>
  <c r="E117"/>
  <c r="D117"/>
  <c r="H104"/>
  <c r="H131" s="1"/>
  <c r="G104"/>
  <c r="G131" s="1"/>
  <c r="F104"/>
  <c r="F131" s="1"/>
  <c r="E104"/>
  <c r="E131" s="1"/>
  <c r="D104"/>
  <c r="D131" s="1"/>
  <c r="I91"/>
  <c r="H91"/>
  <c r="G91"/>
  <c r="F91"/>
  <c r="E91"/>
  <c r="D91"/>
  <c r="I87"/>
  <c r="H87"/>
  <c r="G87"/>
  <c r="F87"/>
  <c r="E87"/>
  <c r="D87"/>
  <c r="I83"/>
  <c r="I92" s="1"/>
  <c r="H83"/>
  <c r="H92" s="1"/>
  <c r="G83"/>
  <c r="G92" s="1"/>
  <c r="F83"/>
  <c r="F92" s="1"/>
  <c r="E83"/>
  <c r="E92" s="1"/>
  <c r="D83"/>
  <c r="D92" s="1"/>
  <c r="I75"/>
  <c r="I93" s="1"/>
  <c r="I199" s="1"/>
  <c r="H75"/>
  <c r="H93" s="1"/>
  <c r="H199" s="1"/>
  <c r="G75"/>
  <c r="G93" s="1"/>
  <c r="G199" s="1"/>
  <c r="F75"/>
  <c r="F93" s="1"/>
  <c r="F199" s="1"/>
  <c r="E75"/>
  <c r="E93" s="1"/>
  <c r="E199" s="1"/>
  <c r="D75"/>
  <c r="D93" s="1"/>
  <c r="D199" s="1"/>
  <c r="I66"/>
  <c r="H66"/>
  <c r="G66"/>
  <c r="F66"/>
  <c r="E66"/>
  <c r="D66"/>
  <c r="I59"/>
  <c r="I67" s="1"/>
  <c r="H59"/>
  <c r="H67" s="1"/>
  <c r="G59"/>
  <c r="G67" s="1"/>
  <c r="F59"/>
  <c r="F67" s="1"/>
  <c r="E59"/>
  <c r="E67" s="1"/>
  <c r="D59"/>
  <c r="D67" s="1"/>
  <c r="K51"/>
  <c r="J51"/>
  <c r="G51"/>
  <c r="F51"/>
  <c r="E51"/>
  <c r="D51"/>
  <c r="I50"/>
  <c r="I51" s="1"/>
  <c r="H50"/>
  <c r="H51" s="1"/>
  <c r="K41"/>
  <c r="J41"/>
  <c r="G41"/>
  <c r="F41"/>
  <c r="E41"/>
  <c r="D41"/>
  <c r="I40"/>
  <c r="I41" s="1"/>
  <c r="H40"/>
  <c r="H41" s="1"/>
  <c r="K31"/>
  <c r="J31"/>
  <c r="I31"/>
  <c r="H31"/>
  <c r="K26"/>
  <c r="K32" s="1"/>
  <c r="J26"/>
  <c r="J32" s="1"/>
  <c r="I26"/>
  <c r="H26"/>
  <c r="H32" s="1"/>
  <c r="G26"/>
  <c r="G32" s="1"/>
  <c r="F26"/>
  <c r="F32" s="1"/>
  <c r="E26"/>
  <c r="E32" s="1"/>
  <c r="D26"/>
  <c r="D32" s="1"/>
  <c r="K19"/>
  <c r="J19"/>
  <c r="I19"/>
  <c r="H19"/>
  <c r="K14"/>
  <c r="K20" s="1"/>
  <c r="K53" s="1"/>
  <c r="J14"/>
  <c r="J20" s="1"/>
  <c r="J53" s="1"/>
  <c r="I14"/>
  <c r="I20" s="1"/>
  <c r="H14"/>
  <c r="H20" s="1"/>
  <c r="G14"/>
  <c r="G20" s="1"/>
  <c r="F14"/>
  <c r="F20" s="1"/>
  <c r="F53" s="1"/>
  <c r="E14"/>
  <c r="E20" s="1"/>
  <c r="E53" s="1"/>
  <c r="D14"/>
  <c r="D20" s="1"/>
  <c r="M199" l="1"/>
  <c r="M337" i="106"/>
  <c r="I325"/>
  <c r="I327" s="1"/>
  <c r="I337" s="1"/>
  <c r="H325"/>
  <c r="H327" s="1"/>
  <c r="L337"/>
  <c r="C35" i="109"/>
  <c r="D35"/>
  <c r="M21"/>
  <c r="M35" s="1"/>
  <c r="K35"/>
  <c r="B35"/>
  <c r="F21"/>
  <c r="F31"/>
  <c r="H59" i="106"/>
  <c r="D33"/>
  <c r="D59" s="1"/>
  <c r="D337" s="1"/>
  <c r="H33"/>
  <c r="D80"/>
  <c r="H190"/>
  <c r="H228" s="1"/>
  <c r="F228"/>
  <c r="E33"/>
  <c r="E59"/>
  <c r="F33"/>
  <c r="F59" s="1"/>
  <c r="J33"/>
  <c r="J59" s="1"/>
  <c r="D228"/>
  <c r="I228"/>
  <c r="G59"/>
  <c r="G33"/>
  <c r="K33"/>
  <c r="K59" s="1"/>
  <c r="E228"/>
  <c r="E327" s="1"/>
  <c r="G327"/>
  <c r="D327"/>
  <c r="F327"/>
  <c r="G53" i="105"/>
  <c r="G202" s="1"/>
  <c r="G234" s="1"/>
  <c r="D53"/>
  <c r="D202" s="1"/>
  <c r="D234" s="1"/>
  <c r="I32"/>
  <c r="I53" s="1"/>
  <c r="I202" s="1"/>
  <c r="I234" s="1"/>
  <c r="H53"/>
  <c r="H202" s="1"/>
  <c r="H234" s="1"/>
  <c r="E202"/>
  <c r="E234" s="1"/>
  <c r="F202"/>
  <c r="F234" s="1"/>
  <c r="M202" l="1"/>
  <c r="M234" s="1"/>
  <c r="F35" i="109"/>
  <c r="E337" i="106"/>
  <c r="F337"/>
  <c r="H337"/>
  <c r="G337"/>
</calcChain>
</file>

<file path=xl/sharedStrings.xml><?xml version="1.0" encoding="utf-8"?>
<sst xmlns="http://schemas.openxmlformats.org/spreadsheetml/2006/main" count="2649" uniqueCount="1776">
  <si>
    <t>10. Akadálymentesítési munkák plusz, közlekedésbiztonságot javító feladatok</t>
  </si>
  <si>
    <t>Az önkormányzat által nyújtott közvetett támogatások</t>
  </si>
  <si>
    <t>Támogatás kedvezményezettje</t>
  </si>
  <si>
    <t>jellege</t>
  </si>
  <si>
    <t>várható összege
eFt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</si>
  <si>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</si>
  <si>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</si>
  <si>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</si>
  <si>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</si>
  <si>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</si>
  <si>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</si>
  <si>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Sportszervezetek</t>
  </si>
  <si>
    <t>A magánszemélyek kommunális adója alól mentes az a magánszemély, aki a 70. életévét betöltötte.</t>
  </si>
  <si>
    <t>A magánszemélyek kommunális adója alól 50 %-os adókedvezmény illeti meg azt a magánszemélyt,</t>
  </si>
  <si>
    <t xml:space="preserve">aki a 65. életévét betöltötte. </t>
  </si>
  <si>
    <t xml:space="preserve">Iparűzési adómentesség illeti meg azt a vállakozót, akinek vállalkozási szintű adóalapja </t>
  </si>
  <si>
    <t>Módosított előirányzat</t>
  </si>
  <si>
    <t>1.1. Közfoglalkoztatás támogatása</t>
  </si>
  <si>
    <t>1.2. TÁMOP-3.2.4.A-11/1-2012</t>
  </si>
  <si>
    <t>1.3. Közfoglalkoztatás támogatása</t>
  </si>
  <si>
    <t>3.5. e-útdíj bevezetése miatt keletkező bevételkiesés ellentételezése</t>
  </si>
  <si>
    <t>3.6. 2013. évről áthúzódó bérkompenzáció támogatása</t>
  </si>
  <si>
    <t>3.7. Lakossági közműfejlesztés támogatása</t>
  </si>
  <si>
    <t>3.8. Könyvtári érdekeltségnövelő támogatás</t>
  </si>
  <si>
    <t>3.9. Ivóvizminőség jav. prg. központosított tám. (EU Önerő Alap)</t>
  </si>
  <si>
    <t>4. Egyéb központi támogatás</t>
  </si>
  <si>
    <t>4.1. Működési célú központi támogatás</t>
  </si>
  <si>
    <t>4.1.1. Költségvetési szerveknél foglalkoztatottak 2014. évi kompenzációja</t>
  </si>
  <si>
    <t>4.1.2. Szociális ágazati pótlék kifizetéséhez támogatás</t>
  </si>
  <si>
    <t>4.1.3. Rendkívüli önkormányzati támogatás</t>
  </si>
  <si>
    <t>4.2. Felhalmozási célú központi támogatás</t>
  </si>
  <si>
    <t>4.2.1. 2014. évi adósságkonszolidáció törlesztési célú költségvetési támogatása</t>
  </si>
  <si>
    <t>Egyéb központi támogatás összesen:</t>
  </si>
  <si>
    <t>3. Önkormányzati vagyon bérbeadás</t>
  </si>
  <si>
    <t>3.1. Víziközmű bérleti díj</t>
  </si>
  <si>
    <t>1.2. Dombóvári Szivárvány Óvoda és Bölcsőde működésére</t>
  </si>
  <si>
    <t>1.2.1. Kapospula</t>
  </si>
  <si>
    <t>1.3. Mezőőri támogatás</t>
  </si>
  <si>
    <t>1.4. OEP-től finanszírozás (védőnői ellátás, iskola eü.)</t>
  </si>
  <si>
    <t>1.5. Nemzeti Rehabilitációs és Szociális Hivataltól</t>
  </si>
  <si>
    <t>1.5.1. Támogató Szolgáltatás</t>
  </si>
  <si>
    <t>1.5.2. Szenvedélybetegek közösségi ellátása</t>
  </si>
  <si>
    <t>1.5.3. Pszichiátriai betegek ellátása</t>
  </si>
  <si>
    <t>1.5.4. Biztos Kezdet Gyerekház</t>
  </si>
  <si>
    <t xml:space="preserve">1.6. Kiegészítő gyermekvédelmi támogatás  </t>
  </si>
  <si>
    <t>1.7.1. Közös Önkormányzati Hivatal működtetéséhez hozzájárulás Szakcs</t>
  </si>
  <si>
    <t>1.7.2. Közös Önkormányzati Hivatal működtetéséhez hozzájárulás Lápafő</t>
  </si>
  <si>
    <t>1.7.3. Közös Önkormányzati Hivatal működtetéséhez hozzájárulás Várong</t>
  </si>
  <si>
    <t>1.8. ÁROP-1.A.5 Szervezeti folyamatok korszerűsítése</t>
  </si>
  <si>
    <t>1.10. Közfoglalkozatás támogatás</t>
  </si>
  <si>
    <t>2.1. Egyszeri csatlakozási díj ivóvízhálózat Nagypáltelep Döbrököz</t>
  </si>
  <si>
    <t>2.2. TÁMOP 3.1.3-10/2012-0015</t>
  </si>
  <si>
    <t>2.3. ÚJ K.O.R. önerőhöz átvett</t>
  </si>
  <si>
    <t>2.3.1. Csikóstőttős</t>
  </si>
  <si>
    <t>2.3. Településrendezési terv módosítására vállalkozásoktól</t>
  </si>
  <si>
    <t>16.1. Működési hitel után</t>
  </si>
  <si>
    <t>16.2. Beruházási hitel, kötvény után</t>
  </si>
  <si>
    <t xml:space="preserve">46. 2013. évi állami támogatás visszafizetése </t>
  </si>
  <si>
    <t>47. Közfoglalkoztatás önerő Dombóvári Város- és Lakásgazdálkodási Nkft.</t>
  </si>
  <si>
    <t>3.9. Iskolakezdési támogatás</t>
  </si>
  <si>
    <t>3.10. Távhő hőmennyiségmérő</t>
  </si>
  <si>
    <t>2.12. Dombóvári Városszépítő és Városvédő Egyesület programjaira</t>
  </si>
  <si>
    <t>3.7. Rendkívüli önkormányzati támogatás felhasználása</t>
  </si>
  <si>
    <t>3.8. Képviselői keret</t>
  </si>
  <si>
    <t>3.9. Biztos Kezdet áthelyezése a bölcsődéhez, az Idősek nappali ellátásának áthelyezése a Szabadság u. 8. alatti ingatlanba</t>
  </si>
  <si>
    <t>3.10. KIOP Ivóvízminőség-javító program fejlesztési alap</t>
  </si>
  <si>
    <t>3.11. Bérlakás építési program felújításra elkülönített</t>
  </si>
  <si>
    <t>3.12. I. világháborús emlékmű felújítás saját erő</t>
  </si>
  <si>
    <t>13. Játszótéri eszközök</t>
  </si>
  <si>
    <t>14. Kisértékű tárgyi eszközök beszerzése</t>
  </si>
  <si>
    <t>15. Településrendezési terv módosítása</t>
  </si>
  <si>
    <t>16. Dombóvári Város- és Lakásgazdálkodási Nkft. törzstőkéjének felemelése</t>
  </si>
  <si>
    <t>17. Víztorony világítás kiépítése</t>
  </si>
  <si>
    <t>18. Apáczai labor folyosó kialakítása</t>
  </si>
  <si>
    <t>19. Biofilterek beépítése (Dombóvár Térségi Szennyvízkezelésének Kiépítése)</t>
  </si>
  <si>
    <t>20. Ingatlanvásárlás Kis-Konda patak völgyében</t>
  </si>
  <si>
    <t>26. Vörösmarty u., Tóth Ede u. járda</t>
  </si>
  <si>
    <t>29. Arany-sziget Idősek Otthona tetőszigetelés felújítása</t>
  </si>
  <si>
    <t>30. Lehel sor K-i oldalán található árok burkolása</t>
  </si>
  <si>
    <t>31. III. u. és Hóvirág u. egészségügyi intézmények fejlesztése DDOP-3.1.3/G-14 projekt-előkészítési költségek</t>
  </si>
  <si>
    <t>1.2. Ivóvizminőség jav. prg. központosított tám. (EU Önerő Alap) átadás társulásnak</t>
  </si>
  <si>
    <t>2.2. Közműfejlesztési támogatás</t>
  </si>
  <si>
    <t>2.3. Visszatérítendő támogatás nyújtása</t>
  </si>
  <si>
    <t>4. Pénzügyi lízing kiadásai</t>
  </si>
  <si>
    <t xml:space="preserve">nem haladja meg a 2,5 millió forintot. A mentesség pontos összegét és az adóalanyok számát </t>
  </si>
  <si>
    <t>az iparűzési adóbevallások május 31-éig esedékes beküldése után pontosítja az önkormányzat.</t>
  </si>
  <si>
    <t>Gyermekétkeztetés</t>
  </si>
  <si>
    <t>A gyermekvédelem helyi szabályozásáról szóló 12/2006. (II.20.) rendelet alapján</t>
  </si>
  <si>
    <t>az önkormányzat 20% kedvezményt biztosít a gyermekétkeztetés személyi</t>
  </si>
  <si>
    <t>térítési díjából.</t>
  </si>
  <si>
    <t>térítési díj kedvezmény (20%)</t>
  </si>
  <si>
    <t>Ft-ban</t>
  </si>
  <si>
    <t>3. Amália Óvodában PVC padló cseréje</t>
  </si>
  <si>
    <t>23. Újdombóvári postánál parkoló</t>
  </si>
  <si>
    <t>24. Zöldfa utca parkoló</t>
  </si>
  <si>
    <t>25. Árnyas utca parkoló</t>
  </si>
  <si>
    <t>27. Bezerédj u. 22-30. parkoló bejáró felújítása</t>
  </si>
  <si>
    <t>28. Garay u. járda felújítása</t>
  </si>
  <si>
    <t>12. Kórház utcai kerékpárút tervezése</t>
  </si>
  <si>
    <t>3.6. Iskolakezdési támogatás</t>
  </si>
  <si>
    <t>27. Televíziós műsorszolgáltatás</t>
  </si>
  <si>
    <t>2.2.1. Gépjárműadó</t>
  </si>
  <si>
    <t>2.2.2. Egyéb központi adók</t>
  </si>
  <si>
    <t>Eredeti előirányzat</t>
  </si>
  <si>
    <t>19. Jogi tanácsadás</t>
  </si>
  <si>
    <t>20. Komplex mérnöki szolgáltatások (felújított épületek)</t>
  </si>
  <si>
    <t>1.1. Bölcsőde</t>
  </si>
  <si>
    <t>1.1.1. Dalmandi Önkormányzat</t>
  </si>
  <si>
    <t>1.2. Dombóvári Óvodák</t>
  </si>
  <si>
    <t>105. cím összesen</t>
  </si>
  <si>
    <t>18. Gyermek és ifjúsági önkormányzat</t>
  </si>
  <si>
    <t>3. Önkormányzati kötvény tőketörlesztés</t>
  </si>
  <si>
    <t xml:space="preserve"> </t>
  </si>
  <si>
    <t xml:space="preserve">Önkormányzat </t>
  </si>
  <si>
    <t>Cím</t>
  </si>
  <si>
    <t>Alcím</t>
  </si>
  <si>
    <t>Cím neve</t>
  </si>
  <si>
    <t>I.</t>
  </si>
  <si>
    <t>1. Intézményi működési bevétel</t>
  </si>
  <si>
    <t>IV.</t>
  </si>
  <si>
    <t>101. cím összesen:</t>
  </si>
  <si>
    <t>104. cím összesen:</t>
  </si>
  <si>
    <t>105. cím összesen:</t>
  </si>
  <si>
    <t>106. cím összesen:</t>
  </si>
  <si>
    <t>1.Intézményi saját bevétel</t>
  </si>
  <si>
    <t>Intézményi saját bevétel összesen:</t>
  </si>
  <si>
    <t>2.1 Helyi adók</t>
  </si>
  <si>
    <t>1.2 Beruházási hitel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</si>
  <si>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</si>
  <si>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</si>
  <si>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</si>
  <si>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</si>
  <si>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</si>
  <si>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</si>
  <si>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</si>
  <si>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1.1 Működési hitel</t>
  </si>
  <si>
    <t>103. cím összesen:</t>
  </si>
  <si>
    <t>VI.</t>
  </si>
  <si>
    <t>Felújítások</t>
  </si>
  <si>
    <t>VII.</t>
  </si>
  <si>
    <t>1. Államháztartáson belül</t>
  </si>
  <si>
    <t>Intézményi működési bevételek</t>
  </si>
  <si>
    <t>Személyi juttatások</t>
  </si>
  <si>
    <t>Munkaadót terhelő járulék</t>
  </si>
  <si>
    <t>Állami hozzájárulások és támogatások</t>
  </si>
  <si>
    <t>Alulfinanszírozás</t>
  </si>
  <si>
    <t>Működési célú kölcsönnyújtás</t>
  </si>
  <si>
    <t>Működési célú hitelfelvétel</t>
  </si>
  <si>
    <t>Fejlesztési célú állami támogatás</t>
  </si>
  <si>
    <t>Felhalmozási célú pénzeszköz átadás</t>
  </si>
  <si>
    <t>Felhalmozási célú pénzmaradvány</t>
  </si>
  <si>
    <t>2. Államháztartáson kívül</t>
  </si>
  <si>
    <t>1. Beruházási hitelek</t>
  </si>
  <si>
    <t>Összesen:</t>
  </si>
  <si>
    <t>eFt</t>
  </si>
  <si>
    <t>összesen:</t>
  </si>
  <si>
    <t>Felhalmozási és tőke jellegű bevételek</t>
  </si>
  <si>
    <t>Felújítási kiadások</t>
  </si>
  <si>
    <t>Céltartalék</t>
  </si>
  <si>
    <t>Dologi kiadások</t>
  </si>
  <si>
    <t>Intézményi működési bevétel</t>
  </si>
  <si>
    <t>Önkormányzat költségvetési támogatása</t>
  </si>
  <si>
    <t>VIII.</t>
  </si>
  <si>
    <t>Tervezett felhalmozási célú pénzmaradvány</t>
  </si>
  <si>
    <t>Tervezett működési célú pénzmaradvány</t>
  </si>
  <si>
    <t>102. cím összesen:</t>
  </si>
  <si>
    <t>Támogatási kölcsönök visszatérülése, igénybevétele</t>
  </si>
  <si>
    <t>Költségvetési hiány belső finanszírozására szolgáló pénzforgalom nélküli bevételek</t>
  </si>
  <si>
    <t>1.</t>
  </si>
  <si>
    <t>2.</t>
  </si>
  <si>
    <t>Hiteltörlesztés, kötvény tőketörlesztés</t>
  </si>
  <si>
    <t>Önkormányzat</t>
  </si>
  <si>
    <t>1.1. Dombóvár</t>
  </si>
  <si>
    <t>2.1.1. Kommunális adó</t>
  </si>
  <si>
    <t>2.1.2. Építményadó</t>
  </si>
  <si>
    <t>2.1.3. Idegenforgalmi adó</t>
  </si>
  <si>
    <t>2.1.4. Iparűzési adó</t>
  </si>
  <si>
    <t>2.2. Átengedett központi adók</t>
  </si>
  <si>
    <t>2.3.1. Lakásgazdálkodás, bérleményhasznosítás</t>
  </si>
  <si>
    <t>2.3.2. Egyéb bevételek</t>
  </si>
  <si>
    <t>2.1. Parkoló megváltás</t>
  </si>
  <si>
    <t>6.2. Önkormányzat (KIOP)</t>
  </si>
  <si>
    <t>6.1. Önkormányzat</t>
  </si>
  <si>
    <t>1.1. Kapos ITK kezességvállalás</t>
  </si>
  <si>
    <t>1. Polgármesteri keret</t>
  </si>
  <si>
    <t>2. Intézményi vagyonbiztosítás</t>
  </si>
  <si>
    <t>3. Foglalkoztatás eü. szolg.</t>
  </si>
  <si>
    <t>4. Intézményi gáz</t>
  </si>
  <si>
    <t>5. Város- és községgazdálkodás</t>
  </si>
  <si>
    <t>6. Helyi utak fenntartása</t>
  </si>
  <si>
    <t>7. Belvízvédelem, települési vízellátás</t>
  </si>
  <si>
    <t>8. Ingatlanok üzemeltetése</t>
  </si>
  <si>
    <t>9. Kinizsi u. 37. üzemeltetése</t>
  </si>
  <si>
    <t>10. Köztisztaság, parkfenntartás</t>
  </si>
  <si>
    <t>10.1 Hulladékgyűjtés kezelés, egyéb takarítás</t>
  </si>
  <si>
    <t>11. Temetőfenntartás</t>
  </si>
  <si>
    <t>12. Közvilágítás</t>
  </si>
  <si>
    <t>14. Környezet- és természetvédelmi feladatok</t>
  </si>
  <si>
    <t>15. Szerződéses szociális ellátások</t>
  </si>
  <si>
    <t>15.1. Rehabilitációs foglalkoztatás</t>
  </si>
  <si>
    <t>15.2. Közfoglalkoztatás önerő</t>
  </si>
  <si>
    <t>16. Kamatfizetés</t>
  </si>
  <si>
    <t xml:space="preserve">17. Központi orvosi ügyelet </t>
  </si>
  <si>
    <t>2.2.1. Sporttámogatások sportszervezeteknek</t>
  </si>
  <si>
    <t>1.1. Többcélú társulás működésére</t>
  </si>
  <si>
    <t>2.1. Művelődési Ház Nkft.</t>
  </si>
  <si>
    <t>2.2. Sporttámogatások</t>
  </si>
  <si>
    <t>2.3. Bursa Hungarica felsőoktatási ösztöndíj pályázat</t>
  </si>
  <si>
    <t>2.4. Iskola egészségügyi feladat</t>
  </si>
  <si>
    <t>2.6. Kaposvári TISZK  működésére</t>
  </si>
  <si>
    <t>1. Helyi önkormányzat általános működésének és ágazati feladatainak támogatása</t>
  </si>
  <si>
    <t>Támogatás államháztartáson belülről</t>
  </si>
  <si>
    <t>1.1. Intézményi működési bevétel</t>
  </si>
  <si>
    <t>1.2. Intézményi gázfűtés miatt</t>
  </si>
  <si>
    <t>1.3. Kamat, hozam</t>
  </si>
  <si>
    <t>I. alcím összesen:</t>
  </si>
  <si>
    <t>II. alcím összesen:</t>
  </si>
  <si>
    <t>III. alcím összesen:</t>
  </si>
  <si>
    <t>IV. alcím összesen:</t>
  </si>
  <si>
    <t>V. alcím összesen</t>
  </si>
  <si>
    <t>VI. alcím összesen:</t>
  </si>
  <si>
    <t>VII. alcím összesen:</t>
  </si>
  <si>
    <t>VIII. alcím összesen:</t>
  </si>
  <si>
    <t>Felhalmozási célú támogatás államháztartáson belülről</t>
  </si>
  <si>
    <t>Összesen</t>
  </si>
  <si>
    <t>2014.</t>
  </si>
  <si>
    <t>1.2. Szakcsi Kirendeltség</t>
  </si>
  <si>
    <t>kötelező
feladat</t>
  </si>
  <si>
    <t>önként vállalt
feladat</t>
  </si>
  <si>
    <t>állami
feladat</t>
  </si>
  <si>
    <t xml:space="preserve">IV. </t>
  </si>
  <si>
    <t>1.2. Óvoda Dalmand</t>
  </si>
  <si>
    <t>1.4. Fordított áfa miatti bevétel</t>
  </si>
  <si>
    <t>2.2. Lakosságtól szennyvízhozzájárulás</t>
  </si>
  <si>
    <t>2. Folyószámlahitel/rövidlejáratú hitel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</si>
  <si>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</si>
  <si>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</si>
  <si>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</si>
  <si>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</si>
  <si>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</si>
  <si>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</si>
  <si>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 xml:space="preserve">támogatás </t>
  </si>
  <si>
    <t>TÁMOP-3.1.3-10/2-2010-0015</t>
  </si>
  <si>
    <t>Együtt a jövődért</t>
  </si>
  <si>
    <t>ÁROP-1.A.5-2013-2013-0027</t>
  </si>
  <si>
    <t>Szervezeti folyamatok korszerűsítése Dombóvár Város Önkormányzatánál</t>
  </si>
  <si>
    <t>Bevételek összesen:</t>
  </si>
  <si>
    <t>Kiadások</t>
  </si>
  <si>
    <t>kiadás</t>
  </si>
  <si>
    <t>személyi</t>
  </si>
  <si>
    <t>járulék</t>
  </si>
  <si>
    <t>felhalmozási</t>
  </si>
  <si>
    <t>építés</t>
  </si>
  <si>
    <t>eszközbeszerzés</t>
  </si>
  <si>
    <t>dologi</t>
  </si>
  <si>
    <t>Kiadások összesen:</t>
  </si>
  <si>
    <t>2014. évi bevételei</t>
  </si>
  <si>
    <t>Dombóvári Gyermekvilág Óvoda</t>
  </si>
  <si>
    <t>Dombóvári Szivárvány Óvoda és Bölcsőde</t>
  </si>
  <si>
    <t>Dombóvár Város Könyvtára</t>
  </si>
  <si>
    <t>1.1. Óvoda Dombóvár</t>
  </si>
  <si>
    <t>101-104. intézmények összesen</t>
  </si>
  <si>
    <t>Integrált Önkormányzati Szolgáltató Szervezet</t>
  </si>
  <si>
    <t>Dombóvári Közös Önkormányzati Hivatal</t>
  </si>
  <si>
    <t>2014. évi kiadásai</t>
  </si>
  <si>
    <t>104. cím összesen</t>
  </si>
  <si>
    <t>1.1. Dombóvári Gyermekvilág Óvoda működésére</t>
  </si>
  <si>
    <t>1. Kisértékű tárgyi eszköz beszerzés</t>
  </si>
  <si>
    <t>Ellátottak pénzbeli juttatásai</t>
  </si>
  <si>
    <t>Egyéb működési célú kiadások</t>
  </si>
  <si>
    <t>Beruházások</t>
  </si>
  <si>
    <t>2.5. Mecsek Dráva Önkormányzati Társulás 2014. évi hozzájárulás</t>
  </si>
  <si>
    <t>Egyéb felhalmozási célú kiadások</t>
  </si>
  <si>
    <t>Beruházások összesen</t>
  </si>
  <si>
    <t>Felújítások összesen</t>
  </si>
  <si>
    <t>Felújítások összesen:</t>
  </si>
  <si>
    <t>1. Dombóvár 1 mosdó teljes körű felújítása</t>
  </si>
  <si>
    <t>1. Bölcsőde balesetveszélyes terasz felújítása térkövezéssel</t>
  </si>
  <si>
    <t>4. Kisértékű tárgyi eszköz beszerzés</t>
  </si>
  <si>
    <t>1. Irodába 6 db asztali számítógép</t>
  </si>
  <si>
    <t>2. Szivárvány konyhára sütő</t>
  </si>
  <si>
    <t>3. Szivárvány konyhára főző üst</t>
  </si>
  <si>
    <t>1.  Szivárvány konyha gazdasági rész bejárat javítása</t>
  </si>
  <si>
    <t>Beruházások összesen:</t>
  </si>
  <si>
    <t>1. Gunaras Zrt. alaptőkeemelés 2011-13.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</si>
  <si>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</si>
  <si>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</si>
  <si>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</si>
  <si>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2. Óvoda 6 db mosdó teljes körű felújítása</t>
  </si>
  <si>
    <t>1.1.2. Csikóstőttősi Önkormányzat</t>
  </si>
  <si>
    <t>V. alcím összesen:</t>
  </si>
  <si>
    <t>1. Egyéb működési célú támogatás államháztartáson belülről</t>
  </si>
  <si>
    <t>2. Egyéb felhalmozási célú támogatás államháztartáson belülről</t>
  </si>
  <si>
    <t>1. Informatikai eszközök, szoftverek beszerzése Dombóvár</t>
  </si>
  <si>
    <t>2. Szerverek és azokhoz szükséges szoftverek beszerzése Dombóvár</t>
  </si>
  <si>
    <t>3. Beruházások Szakcsi Kirendeltség</t>
  </si>
  <si>
    <t>1. Foglalkoztatottak személyi juttatásai (mezőőrök)</t>
  </si>
  <si>
    <t>2. Foglalkoztatottak személyi juttatásai (közfoglalkoztatottak)</t>
  </si>
  <si>
    <t>3. Választott tisztségviselők juttatásai</t>
  </si>
  <si>
    <t>4. Egyéb külső személyi juttatások</t>
  </si>
  <si>
    <t>5. TÁMOP 3.1.3 "Együtt a jövődért"</t>
  </si>
  <si>
    <t>2. Útfelújítások</t>
  </si>
  <si>
    <t>1. Járdafelújítások</t>
  </si>
  <si>
    <t>2. Ingatlanvásárlás</t>
  </si>
  <si>
    <t>3. IX. u. - Mágocsi u. keskeny szakaszának rendezése  (padkarendezés vagy szélesítés)</t>
  </si>
  <si>
    <t>13. Katasztrófavédelemmel, közbiztonsággal kapcsolatos feladatok</t>
  </si>
  <si>
    <t>1. Hosszú lejáratú kölcsönök visszatérülése</t>
  </si>
  <si>
    <t>1.1. Gunaras Zrt.</t>
  </si>
  <si>
    <t>2.1. Helyi védett épületek felújításának támogatása</t>
  </si>
  <si>
    <t>1. Dombóvári Gyermekvilág Óvoda</t>
  </si>
  <si>
    <t>2. Dombóvári Szivárvány Óvoda és Bölcsőde</t>
  </si>
  <si>
    <t>3. Integrált Önkormányzati Szolgáltató Szervezet</t>
  </si>
  <si>
    <t>4. Dombóvár Város Könyvtára</t>
  </si>
  <si>
    <t>5. Dombóvári Közös Önkormányzati Hivatal</t>
  </si>
  <si>
    <t>6.3. Önkormányzat (TÁMOP)</t>
  </si>
  <si>
    <t>Központosított előirányzatok összesen:</t>
  </si>
  <si>
    <t>2. Egyes jövedelempótló támogatások kiegészítése</t>
  </si>
  <si>
    <t>2.1. Rendszeres szociális segély</t>
  </si>
  <si>
    <t>2.2. Foglalkoztatást helyettesítő támogatás</t>
  </si>
  <si>
    <t>2.3. Lakásfenntartási támogatás</t>
  </si>
  <si>
    <t>3. Központosított előirányzatok</t>
  </si>
  <si>
    <t>3.1. Üdülőhelyi feladatok támogatása</t>
  </si>
  <si>
    <t>3.2. Lakott külterülettel kapcsolatos feladatok támogatása</t>
  </si>
  <si>
    <t xml:space="preserve">3.3. Köznevelési feladatok egyéb támogatása: MIK által fenntartott iskolák </t>
  </si>
  <si>
    <t>3.4. Köznevelési feladatok egyéb támogatása: köznev. int. működtet. tám.</t>
  </si>
  <si>
    <t>4. Kisértékű tárgyi eszköz beszerzés Dombóvár</t>
  </si>
  <si>
    <t>6.2. Önkormányzat (ÁROP)</t>
  </si>
  <si>
    <t>6. ÁROP-1.A.5 Szervezeti folyamatok korszerűsítése</t>
  </si>
  <si>
    <t>Dologi kiadások összesen</t>
  </si>
  <si>
    <t>2.2.2. Úszás támogatása előző évi</t>
  </si>
  <si>
    <t>1. Dombóvári KÖH dologi kiadások</t>
  </si>
  <si>
    <t>2. Választások kiadásai</t>
  </si>
  <si>
    <t>1.2. Dombóvári települési nemzetiségi önkormányzatok támogatására</t>
  </si>
  <si>
    <t>1.3. Rendőrségnek átadott</t>
  </si>
  <si>
    <t>1.4. Dombóvár Város, Gyulaj és Szakcs Községek Szociális Intézményfenntartó Társulása működésre átadott pénzeszköz</t>
  </si>
  <si>
    <t>1.5. Kapaszkodó Szociális és Gyermekjóléti Alapszolgáltató Központ Társulás működésére átadott pénzeszköz</t>
  </si>
  <si>
    <t>1.6. Társulások munkaszervezeti feladataira</t>
  </si>
  <si>
    <t>2.7. Civil szervezetek támogatása</t>
  </si>
  <si>
    <t>2.8. Kapos Alapítvány</t>
  </si>
  <si>
    <t>2.9. Helytörténeti Gyűjtemény működtetésére</t>
  </si>
  <si>
    <t>2.10. Polgárőrség</t>
  </si>
  <si>
    <t>2.11. Hamulyák Közalapítvány működésére</t>
  </si>
  <si>
    <t>3. Céltartalék</t>
  </si>
  <si>
    <t>3.1. Önrész német nemzetiségi önkormányzat pályázatához</t>
  </si>
  <si>
    <t>3.2. Szociális szolgáltatások térítési díjainak csökkentésére szolgáló fedezet</t>
  </si>
  <si>
    <t>3.3. Közalkalmazottak cafetéria juttatása</t>
  </si>
  <si>
    <t>3.4. Tartalék előre nem tervezett városüzemeltetési feladatokra</t>
  </si>
  <si>
    <t>3.5. Adósságkezelés önkormányzati önrészére</t>
  </si>
  <si>
    <t>Működési célú</t>
  </si>
  <si>
    <t>Felhalmozási célú</t>
  </si>
  <si>
    <t>4. Általános tartalék</t>
  </si>
  <si>
    <t>1.1. EU-s pályázatok projektmenedzsment feladataira</t>
  </si>
  <si>
    <t>1.2. Jogi személyiségű társulások munkaszervezeti feladatainak ellátására</t>
  </si>
  <si>
    <t>2. Közhatalmi bevételek</t>
  </si>
  <si>
    <t>Átvett pénzeszközök</t>
  </si>
  <si>
    <t>1. Működési célú átvett pénzeszközök államháztartáson kívülről</t>
  </si>
  <si>
    <t>2. Felhalmozási célú átvett pénzeszközök államháztartáson kívülről</t>
  </si>
  <si>
    <t>Közhatalmi bev. összesen:</t>
  </si>
  <si>
    <t>3.1. Önkormányzati segély</t>
  </si>
  <si>
    <t>Közhatalmi bevételek</t>
  </si>
  <si>
    <t>2.3. Egyéb közhatalmi bevételek</t>
  </si>
  <si>
    <t>Garancia és kezességvállalás (függő)</t>
  </si>
  <si>
    <t>Megnevezés</t>
  </si>
  <si>
    <t>Kezesség típusa</t>
  </si>
  <si>
    <t>Kezességvállalás mértéke/hitelkeret
eFt</t>
  </si>
  <si>
    <t>Kezességvállalás kezdete</t>
  </si>
  <si>
    <t>Kezességvállalás időtartama/ lejárata</t>
  </si>
  <si>
    <t>készfizető kezesség</t>
  </si>
  <si>
    <t>2011.</t>
  </si>
  <si>
    <t>2013.</t>
  </si>
  <si>
    <t>3.</t>
  </si>
  <si>
    <t>4.</t>
  </si>
  <si>
    <t>Garancia és kezességvállalás (beváltott)</t>
  </si>
  <si>
    <t>Kapos ITK. Kht.</t>
  </si>
  <si>
    <t>2006.</t>
  </si>
  <si>
    <t>5 év</t>
  </si>
  <si>
    <t>2011.03</t>
  </si>
  <si>
    <t>(projekt összköltsége)</t>
  </si>
  <si>
    <t>1.2. Szent Lukács Nkft. tagi kölcsön és kamat</t>
  </si>
  <si>
    <t>1.3. Lakásszerzési támogatás</t>
  </si>
  <si>
    <t>1.4. Munkáltatói kölcsön</t>
  </si>
  <si>
    <t>10.2. Kézi szeméttárolók ürítése</t>
  </si>
  <si>
    <t>10.3 Utak szennyeződés mentesítése</t>
  </si>
  <si>
    <t>10.4 Zöldterület kezelés</t>
  </si>
  <si>
    <t>4. Szilárd burkolat nélküli utak állapotának javítása (zúzottkövezés)</t>
  </si>
  <si>
    <t>21. Városi rendezvények</t>
  </si>
  <si>
    <t>22. DVMSE üzemeltetés</t>
  </si>
  <si>
    <t>23. Testvérvárosi kapcsolatok</t>
  </si>
  <si>
    <t>24. Önkormányzati jogalkotás kiadásai</t>
  </si>
  <si>
    <t>25. Helyi tömegközlekedés biztosítása</t>
  </si>
  <si>
    <t>26. Helyi nyomtatott médiában való megjelenésre</t>
  </si>
  <si>
    <t>28. KLIK-nek köznevelési intézmények üzemeltetésére</t>
  </si>
  <si>
    <t>29. Strabag kamat fizetés</t>
  </si>
  <si>
    <t>30. Klebelsberg: óvodások utaztatása</t>
  </si>
  <si>
    <t>31. Víziközmű-fejlesztésekkel kapcs. műszaki tanácsadás</t>
  </si>
  <si>
    <t>32. ÁROP-1.A.5 Szervezeti folyamatok korszerűsítése</t>
  </si>
  <si>
    <t>33. TÁMOP 3.1.3 "Együtt a jövődért"</t>
  </si>
  <si>
    <t>34. Népköztársaság u. 5. tervezés</t>
  </si>
  <si>
    <t>35. Közfoglalkoztatáshoz kapcsolódó, a foglalkoztatási programból nem finanszírozható munkák fedezete</t>
  </si>
  <si>
    <t>36. Zöldterületek, szilárd burkolatok geodéziai felmérése</t>
  </si>
  <si>
    <t xml:space="preserve">37. Ivóvíz-minőség javító programhoz kapcsolódó csatlakozási díj megállapításához szakértő díja </t>
  </si>
  <si>
    <t>38. Viziközmű hálózat üzemeltetéséhez kapcsolódó tulajdonosi feladatok</t>
  </si>
  <si>
    <t>39. Mezőőri szolgálat fenntartásával kapcsolatos költségek</t>
  </si>
  <si>
    <t>40. Aradi 13 szoborcsoport megrongálás miatti helyreállítása</t>
  </si>
  <si>
    <t>41. Korona Szálló épületével kapcsolatos költségek</t>
  </si>
  <si>
    <t>42. Szarvasd belterületbe vonásával kapcsolatos költségek</t>
  </si>
  <si>
    <t>43. Digitális ortofotók beszerzése</t>
  </si>
  <si>
    <t>44. Energetikai szempontú felülvizsgálatok, tanulmányok</t>
  </si>
  <si>
    <t>45. Közvilágítás felülvizsgálata, felmérése</t>
  </si>
  <si>
    <t>3.2. Köztemetés</t>
  </si>
  <si>
    <t>3.3. Közgyógyellátás</t>
  </si>
  <si>
    <t>3.4. Kismamák utazási támogatása</t>
  </si>
  <si>
    <t>3.5. Méhnyakrák elleni védőoltás</t>
  </si>
  <si>
    <t>3.6. Aktív korúak ellátása</t>
  </si>
  <si>
    <t>3.6.1. Egészségkárosodott személyek részére</t>
  </si>
  <si>
    <t>3.6.3. Foglalkoztatást helyettesítő támogatás</t>
  </si>
  <si>
    <t>3.7. Lakásfenntartási támogatás</t>
  </si>
  <si>
    <t>3.8. Kiegészítő gyermekvédelmi támogatás</t>
  </si>
  <si>
    <t xml:space="preserve">3.6.2. Nyugdíjkorhatárt 5 éven belül betöltők részére </t>
  </si>
  <si>
    <t>5. Közvilágítás bővítése, korszerűsítése, fejlesztése</t>
  </si>
  <si>
    <t>6. Városüzemeltetési és egyéb hivatali feladatellátást biztosító beszerzések</t>
  </si>
  <si>
    <t>6.1. Digitális térképi adatbázis beszerzése/frissítése</t>
  </si>
  <si>
    <t>7.  Szent Gellért u. megnyitása</t>
  </si>
  <si>
    <t>8. Térfigyelő kamerarendszer kiépítése</t>
  </si>
  <si>
    <t>9. TÁMOP 3.1.3 "Együtt a jövődért"</t>
  </si>
  <si>
    <t>10. ÁROP-1.A.5 Szervezeti folyamatok korszerűsítése</t>
  </si>
  <si>
    <t>11. Művelődési Ház székek beszerzése</t>
  </si>
  <si>
    <t>5. Kerékpárutak felújítása (gunarasi, szőlőhegyi)</t>
  </si>
  <si>
    <t>6. Rét u. - Szigeterdő közötti járda felújítása</t>
  </si>
  <si>
    <t>8. Városháza fejlesztése</t>
  </si>
  <si>
    <t>9. Játszóterek felülvizsgálata, a szükséges és lehetséges javítási, felújítási munkák elvégzése</t>
  </si>
  <si>
    <t>11. 2011. évi forgalmi rend felülvizsgálatában szereplő, a Testület által szükségesnek ítélt munkák</t>
  </si>
  <si>
    <t>12. Gyepmesteri telep fejlesztése</t>
  </si>
  <si>
    <t>13. Víztorony jókarbantartást meghaladó felújítása</t>
  </si>
  <si>
    <t>14. Szabadság u. 18. előtti közterület térkövezése</t>
  </si>
  <si>
    <t>15. Intézmények (Városháza, Platán és Támasz Otthon) akadálymentesítése</t>
  </si>
  <si>
    <t>16. Petőfi utcai közművek (víz, csapadékvíz) rekonstrukciója</t>
  </si>
  <si>
    <t>17. Orvosi rendelők felújítása</t>
  </si>
  <si>
    <t>19. József Attila Iskolánál járda</t>
  </si>
  <si>
    <t>20. Önkormányzati ingatlanok rákötése víziközműre</t>
  </si>
  <si>
    <t>21. Fecskeház felújítása</t>
  </si>
  <si>
    <t>22. Tanácsköztársaság tér 1-3-5. felújítása</t>
  </si>
  <si>
    <t>2. Gunaras részvény értékesítés</t>
  </si>
  <si>
    <t>Sorsz.</t>
  </si>
  <si>
    <t>MFB- Zrínyi Isk. rekonstrukció</t>
  </si>
  <si>
    <t>Kötvény</t>
  </si>
  <si>
    <t>3.10. Helyi közösségi közlekedés támogatása</t>
  </si>
  <si>
    <t>4.1.4. Itthon vagy - Magyarország, szeretlek! program</t>
  </si>
  <si>
    <t>1.11. Társulások (ESZI, Kapaszkodó) részére 2013. évben átadott támogatások elszámolása</t>
  </si>
  <si>
    <t>1.1. Közérdekű kötelezettségvállalás városi rendezvények, egyéb önkormányzati feladatok támogatására</t>
  </si>
  <si>
    <t>2.4. I. világháborús emlékmű restaurálásához támogatás</t>
  </si>
  <si>
    <t>2.5. Önkormányzati tulajdonú ingatlanok után befizetett közműfejlesztési hozzájárulás visszafizetése</t>
  </si>
  <si>
    <t>48. Itthon vagy - Magyarország, szeretlek! program</t>
  </si>
  <si>
    <t xml:space="preserve">3. Radnóti u. útépítés </t>
  </si>
  <si>
    <t>4. Hóvirág u-i parkolók térkövezése</t>
  </si>
  <si>
    <t>21. Farkas A. uszodához játszóvár</t>
  </si>
  <si>
    <t>22. Karácsonyi díszkivilágításra</t>
  </si>
  <si>
    <t>23. Hidak Gunaras Termál u. patak fölé</t>
  </si>
  <si>
    <t>24. Stégek Szállásréti tóhoz</t>
  </si>
  <si>
    <t>18. Dombóvár-Szőlőhegy  feljárójának mart aszfalttal történő javítása</t>
  </si>
  <si>
    <t>32. I. világháborús emlékmű felújítás</t>
  </si>
  <si>
    <t>33. Illyés Gyula Gimnázium pince-klub helyiség padlóburkolat felújítása</t>
  </si>
  <si>
    <t>1.3. Dombóvár Térségi Szennyvízkezelési Önkormányzati Társulásnak kölcsön</t>
  </si>
  <si>
    <t>1.3. Óvoda Csikóstőttős</t>
  </si>
  <si>
    <t>1.2. Német Önkormányzat támogatása</t>
  </si>
  <si>
    <t>1.1. Választásokra átlagbér</t>
  </si>
  <si>
    <t>1.3. SZJA 1%</t>
  </si>
  <si>
    <t>1.4. Választásokra</t>
  </si>
  <si>
    <t>2.4. Adósságcsökkentési támogatás</t>
  </si>
  <si>
    <t>2.5. Óvodáztatási támogatás</t>
  </si>
  <si>
    <t>1. Dombóvári KÖH</t>
  </si>
  <si>
    <t>2. Választások</t>
  </si>
  <si>
    <t>Személyi juttatások összesen</t>
  </si>
  <si>
    <t>Munkaadókat terh. járulékok és szoc. hozzájár. adó összesen</t>
  </si>
  <si>
    <t>3.11. Adósságcsökkentési támogatás + kapcsolódó lakásfenntartási támogatás</t>
  </si>
  <si>
    <t>3.12. Óvodáztatási támogatás</t>
  </si>
  <si>
    <t>25. DVMSE sportlétesítménynél saját elektromos betáplálás kiépítése</t>
  </si>
  <si>
    <t>1.1. Ady u. 14-16-18.</t>
  </si>
  <si>
    <t>1.2. Szabadság u. 14.</t>
  </si>
  <si>
    <t>1.3. Hunyadi tér 5-7.</t>
  </si>
  <si>
    <t>1.4. Hunyadi tér Jókai u. sarok</t>
  </si>
  <si>
    <t>1.5. Szabadság u. 16. - Napsugár Áruházig</t>
  </si>
  <si>
    <t>1.6. Hunyadi tér DOKK előtti járdaszakasz</t>
  </si>
  <si>
    <t>1.7. Dombó Pál u. - Bezerédj u.</t>
  </si>
  <si>
    <t>1.8. Fő u. I. u. - II. u. között</t>
  </si>
  <si>
    <t>1.9. VII. u.</t>
  </si>
  <si>
    <t>2.1. Szabadság u. 18. gépjármű behajtó</t>
  </si>
  <si>
    <t>2.2. Hunyadi téri parkolók</t>
  </si>
  <si>
    <t>2.3. Ifjúság u. úttest</t>
  </si>
  <si>
    <t>2.4. Mászlony Fülemüle u., Fecske u., Pacsirta u.</t>
  </si>
  <si>
    <t>2.5. Gyár u. Gárdonyi téri sarok öbölsziget</t>
  </si>
  <si>
    <t>Működési és fejlesztési célú bevételek és kiadások mérlege</t>
  </si>
  <si>
    <t>2012-14. év</t>
  </si>
  <si>
    <t>Bevételek megnevezése</t>
  </si>
  <si>
    <t>Kiadások megnevezése</t>
  </si>
  <si>
    <t>2012. tény</t>
  </si>
  <si>
    <t>2014. eredeti</t>
  </si>
  <si>
    <t>2014. mód.</t>
  </si>
  <si>
    <t>Dologi kiadás kamatok nélkül</t>
  </si>
  <si>
    <t>Működési célú támogatás államháztartáson belülről</t>
  </si>
  <si>
    <t>Műk. célú pénzeszköz átadás, egyéb tám.</t>
  </si>
  <si>
    <t>Előző évi állami támogatás visszatérítés</t>
  </si>
  <si>
    <t>Működési célú pénzeszközátvétel</t>
  </si>
  <si>
    <t>Rövidlejáratú hitel visszafizetése</t>
  </si>
  <si>
    <t>Rövidlejáratú hitel kamata</t>
  </si>
  <si>
    <t>Kölcsönök visszatérülése</t>
  </si>
  <si>
    <t>Működési célú pénzmaradvány</t>
  </si>
  <si>
    <t>Céltartalék, általános tartalék (működési)</t>
  </si>
  <si>
    <t>Működési célú bevételek összesen:</t>
  </si>
  <si>
    <t>Működési célú kiadások összesen:</t>
  </si>
  <si>
    <t>Felh. és tőkejellegű bev., felh. c. kamatbev.</t>
  </si>
  <si>
    <t>Felhalmozási célú pénzeszköz átvétele</t>
  </si>
  <si>
    <t>Felhalmozási célú hitel, kötvény törlesztés</t>
  </si>
  <si>
    <t>Hosszú lejáratú hitel kamat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</si>
  <si>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</si>
  <si>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</si>
  <si>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</si>
  <si>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</si>
  <si>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Tárgyévi függő, átfutó, kiegyenlítő bevételek</t>
  </si>
  <si>
    <t>Tárgyévi függő, átfutó kiegyenlítő kiadások</t>
  </si>
  <si>
    <t>Önkormányzati bevételek</t>
  </si>
  <si>
    <t>Önkormányzati kiadások</t>
  </si>
  <si>
    <t>Teljesítés</t>
  </si>
  <si>
    <t>Osztalék bevétel</t>
  </si>
  <si>
    <t>1.9. Többcélú Kistérségi Társulástól nettósítási különbözetre</t>
  </si>
  <si>
    <t>2. Államháztartáson belüli megelőlegezések</t>
  </si>
  <si>
    <t>2014. telj.</t>
  </si>
  <si>
    <t>2.4. Munkáltatói kölcsön</t>
  </si>
  <si>
    <t>26. Rajk László u. aszfaltos útburkolat kiépítése</t>
  </si>
  <si>
    <t>27.  IV. és V.sz.telepre klórmérő analizátor beszerelése</t>
  </si>
  <si>
    <t>28. Hunyadi téri parkoló ingatlan csere</t>
  </si>
  <si>
    <t>1.7. Csikóstőttősi tagóvoda 2013. évi támogatásának elszámolása</t>
  </si>
  <si>
    <t>49. Tourinform iroda működésére</t>
  </si>
  <si>
    <t>50. Kapos ITK perköltség</t>
  </si>
  <si>
    <t>51. ÁFA befizetés</t>
  </si>
  <si>
    <t>Államháztartáson belüli megelőlegezések</t>
  </si>
  <si>
    <t>2013. tény</t>
  </si>
  <si>
    <t>2014. évi felújítások</t>
  </si>
  <si>
    <t>Teljesítés dec. 31-ig</t>
  </si>
  <si>
    <t>Ingatlanok felújítása</t>
  </si>
  <si>
    <t>ÁFA</t>
  </si>
  <si>
    <t>Dombóvár Város Önkormányzata</t>
  </si>
  <si>
    <t>Egyéb tárgyi eszközök felújítása</t>
  </si>
  <si>
    <t>2014. évi beruházások</t>
  </si>
  <si>
    <t>Immateriális javak beszerzése, létesítése</t>
  </si>
  <si>
    <t>Informatikai eszközök beszerzése, létesítése</t>
  </si>
  <si>
    <t>Egyéb tárgyi eszközök beszerzése, létesítése</t>
  </si>
  <si>
    <t>Ingatlanok beszerzése, létesítése</t>
  </si>
  <si>
    <t>Kimutatás az önkormányzat 2014. évi vagyonáról</t>
  </si>
  <si>
    <t>eszközök</t>
  </si>
  <si>
    <t>Immat. javak</t>
  </si>
  <si>
    <t>Ingatlanok</t>
  </si>
  <si>
    <t>bruttó</t>
  </si>
  <si>
    <t>ért. csökk.</t>
  </si>
  <si>
    <t>nettó</t>
  </si>
  <si>
    <t>Dombóvári KÖH</t>
  </si>
  <si>
    <t>Integrált Önk. Sz. Szervezet</t>
  </si>
  <si>
    <t>Beruhá-</t>
  </si>
  <si>
    <t>Befektetett</t>
  </si>
  <si>
    <t>Készletek</t>
  </si>
  <si>
    <t>Követe-</t>
  </si>
  <si>
    <t>Pénz</t>
  </si>
  <si>
    <t>Egyéb sajátos</t>
  </si>
  <si>
    <t>Aktív</t>
  </si>
  <si>
    <t>zások</t>
  </si>
  <si>
    <t>pü-i eszközök</t>
  </si>
  <si>
    <t>lések</t>
  </si>
  <si>
    <t>Gépek, berendezések,
felszerelések, járművek</t>
  </si>
  <si>
    <t>eszközoldali
elszámolások</t>
  </si>
  <si>
    <t>időbeli
elhatárolások</t>
  </si>
  <si>
    <t>források</t>
  </si>
  <si>
    <t>Intézmény</t>
  </si>
  <si>
    <t>Saját tőke</t>
  </si>
  <si>
    <t>Kötelezettségek</t>
  </si>
  <si>
    <t>forrásoldali
elszámolások</t>
  </si>
  <si>
    <t>Passzív</t>
  </si>
  <si>
    <t>7. Fő utcai járda térkövezése, útfelújítás a II. u. és a III. u. között</t>
  </si>
  <si>
    <t>Hosszú lejáratú beruházási hitelek, kötvény</t>
  </si>
  <si>
    <t>Nyitó állomány</t>
  </si>
  <si>
    <t>Hitelfelvétel</t>
  </si>
  <si>
    <t>Törlesztés</t>
  </si>
  <si>
    <t>Adósság-
konszolidáció</t>
  </si>
  <si>
    <t>Záróállomány 2014.12.31-én</t>
  </si>
  <si>
    <t>Következő évre esedékes törlesztés</t>
  </si>
  <si>
    <t>ÖKIF hitel (UniCredit)</t>
  </si>
  <si>
    <t>(2 268 001 CHF)</t>
  </si>
  <si>
    <t>Rövid lejáratú beruházási célú kölcsön</t>
  </si>
  <si>
    <t>Következő évi törlesztés</t>
  </si>
  <si>
    <t>Beruházási célú kölcsön Dombóvár és Környéke Víz- és Csatornamű Kft-től</t>
  </si>
  <si>
    <t>Rövid lejáratú működési célú hitelek</t>
  </si>
  <si>
    <t>2014. évi nyitó állomány</t>
  </si>
  <si>
    <t>2014. évi záró állomány</t>
  </si>
  <si>
    <t>Működési hitel (OTP)</t>
  </si>
  <si>
    <t>Garancia és kezességvállalás</t>
  </si>
  <si>
    <t>2014. évi nyitó</t>
  </si>
  <si>
    <t>2014. évi növekedés</t>
  </si>
  <si>
    <t>2014. évi csökkenés</t>
  </si>
  <si>
    <t>2014. évi záró</t>
  </si>
  <si>
    <t>Csökkenés 2015-ben</t>
  </si>
  <si>
    <t>Csökkenés 2016-ban</t>
  </si>
  <si>
    <t>Dombóvár és Környéke Viziközmű-társulat</t>
  </si>
  <si>
    <t>2014.10.31.</t>
  </si>
  <si>
    <t>Dombóvári Város- és Lakásgzadálkodási Nkft.
(Hungária Takarékszövetkezetnél folyószámlahitel)</t>
  </si>
  <si>
    <t>2014.05.12.</t>
  </si>
  <si>
    <t>Dombóvári Város- és Lakásgzadálkodási Nkft.
(OTP-nél forgóeszközhitel)</t>
  </si>
  <si>
    <t>2014.12.31</t>
  </si>
  <si>
    <t>Dombóvári Város- és Lakásgzadálkodási Nkft.
(OTP-nél folyószámlahitel)</t>
  </si>
  <si>
    <t>2015.05.31</t>
  </si>
  <si>
    <t>5.</t>
  </si>
  <si>
    <t>ÖKO-DOMBÓ Dombóvári
Környezet- és
Hulladékgazdálkodási Kft.
(Hungária Takarékszövetkezetnél folyószámlahitel)</t>
  </si>
  <si>
    <t>2014.08.15.</t>
  </si>
  <si>
    <t xml:space="preserve">Az önkormányzat 2014. évi általános működésének és ágazati feladatainak támogatásának elszámolása </t>
  </si>
  <si>
    <t>Módosított</t>
  </si>
  <si>
    <t>Tényleges</t>
  </si>
  <si>
    <t>Évvégi eltérés</t>
  </si>
  <si>
    <t>December 31-ig ténylegesen felhasznált</t>
  </si>
  <si>
    <t>Eltérés</t>
  </si>
  <si>
    <t>mutató</t>
  </si>
  <si>
    <t>összeg (Ft)</t>
  </si>
  <si>
    <t>(Ft)</t>
  </si>
  <si>
    <t>Önkormányzati hivatal működésének támogatása</t>
  </si>
  <si>
    <t>Település-üzemeltetéshez kapcsolódó feladatellátás támogatása</t>
  </si>
  <si>
    <t xml:space="preserve">Egyéb kötelező önkormányzati feladatok támogatása </t>
  </si>
  <si>
    <t>Hozzájárulás a pénzbeli szociális ellátásokhoz</t>
  </si>
  <si>
    <t xml:space="preserve">Beszámítás összege </t>
  </si>
  <si>
    <t>Óvodapedagógusok bértámogatása 8 hónap</t>
  </si>
  <si>
    <t>Óvodapedagógusok nevelő munkáját közvetlenül segítők bértámogatása 8 hónap</t>
  </si>
  <si>
    <t>Óvodapedagógusok bértámogatása 4 hónap</t>
  </si>
  <si>
    <t>Óvodapedagógusok nevelő munkáját közvetlenül segítők bértámogatása 4 hónap</t>
  </si>
  <si>
    <t>Óvodapedagógusok átlagbérének és közterheinek elismert pótlólagos összege a 2014/2015 nevelési évre 34400Ft /létszám/3 hónap</t>
  </si>
  <si>
    <t>Óvodaműködtetési támogatás 8 hónap
(gyermekek nevelése napi 8 órát nem éri el)</t>
  </si>
  <si>
    <t>Óvodaműködtetési támogatás 8 hónap
(gyermekek nevelése napi 8 órát nem eléri)</t>
  </si>
  <si>
    <t>Óvodaműködtetési támogatás 4 hónap
(gyermekek nevelése napi 8 órát nem éri el)</t>
  </si>
  <si>
    <t>Óvodaműködtetési támogatás 4 hónap
(gyermekek nevelése napi 8 órát nem eléri)</t>
  </si>
  <si>
    <t xml:space="preserve">Családsegítés  </t>
  </si>
  <si>
    <t>Gyermekjóléti szolgálat</t>
  </si>
  <si>
    <t>Társulási kiegészítés családsegítés</t>
  </si>
  <si>
    <t>Társulási kiegészítés gyermekjóléti szolgálat</t>
  </si>
  <si>
    <t>Tanyagondnoki szolgáltatás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</si>
  <si>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</si>
  <si>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</si>
  <si>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</si>
  <si>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</si>
  <si>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nappali intézményi ellátása</t>
  </si>
  <si>
    <t>Hajléktalanok nappali intézményi ellátása</t>
  </si>
  <si>
    <t>Bölcsődei ellátás
(nem fogyatékos, nem hátrányos helyzetű gyermekek)</t>
  </si>
  <si>
    <t>Éjjeli menedékhely</t>
  </si>
  <si>
    <t>Családok átmeneti otthona</t>
  </si>
  <si>
    <t>Tartós bentlakást nyújtó szociális intézmények: szakmai dolgozók bértámogatása</t>
  </si>
  <si>
    <t>Tartós bentlakást nyújtó szociális intézmények: intézmény-üzemeltetési támogatás</t>
  </si>
  <si>
    <t>Gyermekétkeztetés: dolgozók bértámogatása</t>
  </si>
  <si>
    <t>Gyermekétkeztetés: üzemeltetési támogatás</t>
  </si>
  <si>
    <t>Nem közművel összegyűjtött háztartási szennyvíz ártalmatlanítása</t>
  </si>
  <si>
    <t>Központosított előirányzatok és egyéb kötött felhasználású támogatások elszámolása</t>
  </si>
  <si>
    <t>adatok Ft-ban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</si>
  <si>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</si>
  <si>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</si>
  <si>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</si>
  <si>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Lakossági közműfejlesztés támogatása</t>
  </si>
  <si>
    <t>Az e-útdíj bevezetésével egyidejűleg a magántulajdonos árufuvarozók versenyképességét javító intézkedések miatt az önkormányzatoknál keletkező bevételkiesés ellentételezése</t>
  </si>
  <si>
    <t>Önkormányzatok és társulásaik európai uniós fejlesztési
pályázatai saját forrás kiegészítésének támogatása</t>
  </si>
  <si>
    <t>Könyvtári és közművelődési érdekeltségnövelő támogatás, muzeális intézmények szakmai támogatása</t>
  </si>
  <si>
    <t>A 2013. évről áthúzódó bérkompenzáció támogatása</t>
  </si>
  <si>
    <t>Üdülőhelyi feladatok támogatása</t>
  </si>
  <si>
    <t>Települési önkormányzatok köznevelési feladatainak egyéb támogatása</t>
  </si>
  <si>
    <t>Lakott külterülettel kapcsolatos feladatok támogatása</t>
  </si>
  <si>
    <t>A települési önkormányzatok helyi közösségi közlekedésének támogatása</t>
  </si>
  <si>
    <t>Egyes jövedelempótló támogatások kiegészítése</t>
  </si>
  <si>
    <t>Települési önkormányzatok nyilvános könyvtári és közművelődési feladatainak támogatása</t>
  </si>
  <si>
    <t>Települési önkormányzatok rendkívüli támogatása</t>
  </si>
  <si>
    <t>Adósságkonszolidáció során törlesztési célú támogatásként kapott összeg</t>
  </si>
  <si>
    <t>Szociális és gyermekvédelmi ágazati pótlék</t>
  </si>
  <si>
    <t>A költségvetési szerveknél foglalkoztatottak 2014. évi kompenzációja</t>
  </si>
  <si>
    <t>„Itthon vagy – Magyarország szeretlek” programsorozat</t>
  </si>
  <si>
    <t>2014.  évben</t>
  </si>
  <si>
    <t>TÁMOP 3.2.4.A-11/1-2012-0099</t>
  </si>
  <si>
    <t>A papírszínháztól a MANDA-pontig-kompetenciafejlesztő programok és szolgáltatások a Dombóvári kistérség könyvtáraiban</t>
  </si>
  <si>
    <t>dologi kiadások</t>
  </si>
  <si>
    <t>1.12. Gyulajtól ESZI működtetésére 2012. évi hátralék</t>
  </si>
  <si>
    <t>bruttó érték</t>
  </si>
  <si>
    <t>értékcsökkenés</t>
  </si>
  <si>
    <t>nettó érték</t>
  </si>
  <si>
    <t>1211111 forgalomképtelen földterület állománya</t>
  </si>
  <si>
    <t>121112 korlátozottan forgalomképes földterületek</t>
  </si>
  <si>
    <t>121113  törzsvagyonba nem tartozó földterület állománya</t>
  </si>
  <si>
    <t>12112211 forgalomképtelen egyéb telkek állománya</t>
  </si>
  <si>
    <t>1211212 korlátozottan forgalomképes lakótelkek állománya</t>
  </si>
  <si>
    <t>1211213 törzsvagyonba nem tartozó lakótelkek állománya</t>
  </si>
  <si>
    <t>1211222 korlátozottan forgalomképes egyéb telkek állománya</t>
  </si>
  <si>
    <t>1211312 korlátozottan forgalomképes lakóépületek állománya</t>
  </si>
  <si>
    <t>1211313 forgalomképes lakóépületek állománya</t>
  </si>
  <si>
    <t>1211223 törzsvagyonba nem tartozó egyéb  telkek állománya</t>
  </si>
  <si>
    <t>12113311  forgalomképtelen épületek állománya</t>
  </si>
  <si>
    <t>1211332 korlátozottan forgalomképes egyéb épületek állománya</t>
  </si>
  <si>
    <t>1211333 forgalomképes egyéb épületek állománya</t>
  </si>
  <si>
    <t>12114211 forgalomképtelen erdők állománya</t>
  </si>
  <si>
    <t>1211422  korlátozottan forgalomképes erdők állománya</t>
  </si>
  <si>
    <t>1211423 forgalomképes erdők állománya</t>
  </si>
  <si>
    <t>12114911  forgalomképtelen egyéb építmények állománya</t>
  </si>
  <si>
    <t>1211492  korlátozottan forgalomképes építmények</t>
  </si>
  <si>
    <t>1211493 törzsvagyonba nem tartozó egyéb építmények áll.</t>
  </si>
  <si>
    <t>12192313 0-ig leírt forgalomképes lakóépületek állománya</t>
  </si>
  <si>
    <t>121923311 0-ig leírt forgalomképtelen épületek</t>
  </si>
  <si>
    <t>12192332 0-ig leírt korlátozottan forgalomképes egyéb  épületek</t>
  </si>
  <si>
    <t>12192333 0-ig leírt forgalomképes egyéb épületek állománya</t>
  </si>
  <si>
    <t>12192492  0-ig leírt korlátozottan forgalomképes építmények</t>
  </si>
  <si>
    <t>12192493 0-ig leírt törzsvagyonba nem tartozó egyéb építmények áll.</t>
  </si>
  <si>
    <t>121812  üzemeltetésre átadott korlátozottan forgalomképes földterületek állománya</t>
  </si>
  <si>
    <t>1218212  üzemeltet. átadott korlátozottan forg.képes lakótelkek</t>
  </si>
  <si>
    <t>1218213  üzemeltetetésre átadott forgalomképes  lakótelkek</t>
  </si>
  <si>
    <t>1218222 üzemeltet. átadott korlátozottan forg.képes egyéb telkek</t>
  </si>
  <si>
    <t>1218223  üzemeltetetésre átadott forgalomképes  egyéb telkek</t>
  </si>
  <si>
    <t>1218312 üzemeltet. átad. korlátozottan forg.képes lakóépületek</t>
  </si>
  <si>
    <t>1218313  üzemeltetésre átad. forgalomképes lakóépületek</t>
  </si>
  <si>
    <t>12183311  üzemeltet. átad. forgalomképtelen épületek</t>
  </si>
  <si>
    <t>1218332 üzemeltet. átad. korlátozottan forg.képes egyéb épületek</t>
  </si>
  <si>
    <t>1218333 üzemeltetésre átad. forgalomképes egyéb épületek</t>
  </si>
  <si>
    <t>12184911 üzemeltetésre átad. forgalomképtelen építmények</t>
  </si>
  <si>
    <t>1218492  üz.átad. korlátozottan forg.képes építmények</t>
  </si>
  <si>
    <t>1218493  üzemeltetésre átad. forgalomképes építmények</t>
  </si>
  <si>
    <t>12198312 0-ra leírt üz.átad. korlátozottan forg.képes lakóépületek</t>
  </si>
  <si>
    <t>12198332 0-ra leírt üz.átad. korlátozottan forg.képes egyéb épületek</t>
  </si>
  <si>
    <t>12198333 0-ra leírt üzemeltetésre átad. forgalomképes egyéb épületek</t>
  </si>
  <si>
    <t>12198313  0-ra leírt üzemeltetésre átad. forgalomképes lakóépületek</t>
  </si>
  <si>
    <t>12198492 0-ra leírt üz.átad. korlátozottan forg.képes építmények</t>
  </si>
  <si>
    <t>12198493  0-ra leírt üzemeltetésre átad. forgalomképes építmények</t>
  </si>
  <si>
    <t>Ingatlanok összesen</t>
  </si>
  <si>
    <t>Dombóvár                                                                                  Eszköz analitika - kataszter összesített lista</t>
  </si>
  <si>
    <t xml:space="preserve">Ingatlanvagyon-kataszter                                                                    2014. december 31-i állapot          </t>
  </si>
  <si>
    <t>Mennyiség (db)</t>
  </si>
  <si>
    <t>üzemeltetésre átadott</t>
  </si>
  <si>
    <t>Átlagos statisztikai állományi létszám</t>
  </si>
  <si>
    <t>Dombóvár Város Önkormányzata intézményeinek 2014. évi létszámalakulása (fő)</t>
  </si>
  <si>
    <t>Zárólétszám</t>
  </si>
  <si>
    <t>Költségvetési engedélyezett létszámkeretből közfoglalkoztatottak</t>
  </si>
  <si>
    <t>Költségvetési engedélyezett létszámkeret (álláshely)</t>
  </si>
  <si>
    <t>Szociális alapellátások</t>
  </si>
  <si>
    <t>személyi térítési díj kedvezmény (10%)</t>
  </si>
  <si>
    <t xml:space="preserve">Az önkormányzat a 57/2008.(XII.19.) sz. rendelet alapján </t>
  </si>
  <si>
    <t>a helyi adók körében az alábbi közvetett támogatásokat nyújtotta:</t>
  </si>
  <si>
    <t>ingatlanok térítésmentes használata</t>
  </si>
  <si>
    <t>A Katona József u. 37 szám alatti sporttelepet a Dombóvári Futball Club, a Dombóvári Focisuli Egyesület és a „Black Angels” Dombóvári Női Labdarúgó Egyesület használja ingyenesen.</t>
  </si>
  <si>
    <t>A Jam-csarnok U alakú épületét (7200 Dombóvár, Kinizsi u. 34., 1971/1 hrsz.) 2014. évben a Dombóvári Boxklub és a Vincze Ju-Jutsu Egyesület használta térítésmentesen.</t>
  </si>
  <si>
    <t>A Kórház utcai teniszpályát a Dombóvári Tenisz Egyesület térítésmentesen használja.</t>
  </si>
  <si>
    <t>Az önkormányzat a sportszervezetek részére a 9/2014. (I.30.)Kt. határozat alapján ingyenes használatot biztosít a Dombóvár, Földvár u. 18. ingatlanban.</t>
  </si>
  <si>
    <t xml:space="preserve">Tulajdonjog, illetve haszonélvezeti jog alapján a kedvezmény 865 adózót, </t>
  </si>
  <si>
    <t>a mentesség 2.119 adózót érintett.</t>
  </si>
  <si>
    <t>A szociális szolgáltatásokról szóló 22/2003. (VIII.26.) rendelet alapján az önkormányzat 10% kedvezményt biztosít szociális alapellátások (az Egyesített Szociális Intézmény dombóvári intézményegységeiben igénybe vett nappali ellátás, étkeztetés és házi segítségnyújtás, a jelzőrendszeres házi segítségnyújtásban Dombóvár közigazgatási területén kihelyezett készülékkel igénybe vett szolgáltatás, valamint a „Kapaszkodó” Szociális és Gyermekjóléti Alapszolgáltató Központ által Dombóvár közigazgatási területén lakóhellyel vagy tartózkodási hellyel rendelkező ellátott részére nyújtott támogató szolgáltatás) személyi térítési díjából.</t>
  </si>
  <si>
    <t>Forintszámlák, devizaszámlák</t>
  </si>
  <si>
    <t>Nemzeti vagyon és egyéb eszközök induláskori értéke és változásai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</si>
  <si>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</si>
  <si>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</si>
  <si>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</si>
  <si>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</si>
  <si>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</si>
  <si>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</si>
  <si>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</si>
  <si>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</si>
  <si>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</si>
  <si>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</si>
  <si>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</si>
  <si>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</si>
  <si>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</si>
  <si>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</si>
  <si>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</si>
  <si>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</si>
  <si>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</si>
  <si>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</si>
  <si>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F)        Vállalkozási tevékenységet terhelő befizetési kötelezettség</t>
  </si>
  <si>
    <t>2014. évi maradványkimutatás</t>
  </si>
  <si>
    <t>2014. évi intézményfinanszírozás elszámolása</t>
  </si>
  <si>
    <t>2014. évi állami támogatás elszámolása</t>
  </si>
  <si>
    <t>Szem. juttatás</t>
  </si>
  <si>
    <t>Munkaad.terh.j.</t>
  </si>
  <si>
    <t>Dologi kiadás</t>
  </si>
  <si>
    <t>Kiadás összesen</t>
  </si>
  <si>
    <t>eredeti ei.</t>
  </si>
  <si>
    <t>mód. ei.</t>
  </si>
  <si>
    <t>Gyermekvilág Óvoda Dombóvár</t>
  </si>
  <si>
    <t>Gyermekvilág Óvoda Dalmand</t>
  </si>
  <si>
    <t>Gyermekvilág Óvoda Csikóstőttős</t>
  </si>
  <si>
    <t>KÖH Dombóvár</t>
  </si>
  <si>
    <t>KÖH Szakcsi Kirendeltsége</t>
  </si>
  <si>
    <t>2014. évi kiemelt kiadási előirányzatainak teljesítése</t>
  </si>
  <si>
    <t>telj.</t>
  </si>
  <si>
    <t>#</t>
  </si>
  <si>
    <t>Konszolidálás előtti összeg</t>
  </si>
  <si>
    <t>Konszolidálás</t>
  </si>
  <si>
    <t>Konszolidált összeg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</si>
  <si>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</si>
  <si>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</si>
  <si>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</si>
  <si>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</si>
  <si>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</si>
  <si>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</si>
  <si>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</si>
  <si>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</si>
  <si>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</si>
  <si>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</si>
  <si>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</si>
  <si>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</si>
  <si>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</si>
  <si>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</si>
  <si>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</si>
  <si>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</si>
  <si>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</si>
  <si>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</si>
  <si>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</si>
  <si>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</si>
  <si>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</si>
  <si>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</si>
  <si>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</si>
  <si>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</si>
  <si>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</si>
  <si>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</si>
  <si>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</si>
  <si>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</si>
  <si>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</si>
  <si>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</si>
  <si>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</si>
  <si>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</si>
  <si>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</si>
  <si>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</si>
  <si>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</si>
  <si>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</si>
  <si>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</si>
  <si>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</si>
  <si>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</si>
  <si>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</si>
  <si>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</si>
  <si>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</si>
  <si>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</si>
  <si>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</si>
  <si>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</si>
  <si>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</si>
  <si>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</si>
  <si>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</si>
  <si>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</si>
  <si>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</si>
  <si>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</si>
  <si>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</si>
  <si>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</si>
  <si>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</si>
  <si>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</si>
  <si>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</si>
  <si>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</si>
  <si>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</si>
  <si>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</si>
  <si>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</si>
  <si>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</si>
  <si>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</si>
  <si>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</si>
  <si>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</si>
  <si>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</si>
  <si>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</si>
  <si>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</si>
  <si>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</si>
  <si>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</si>
  <si>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</si>
  <si>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</si>
  <si>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</si>
  <si>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</si>
  <si>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</si>
  <si>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</si>
  <si>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</si>
  <si>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</si>
  <si>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</si>
  <si>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</si>
  <si>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</si>
  <si>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</si>
  <si>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</si>
  <si>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</si>
  <si>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</si>
  <si>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</si>
  <si>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</si>
  <si>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</si>
  <si>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</si>
  <si>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</si>
  <si>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</si>
  <si>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</si>
  <si>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</si>
  <si>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</si>
  <si>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</si>
  <si>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</si>
  <si>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</si>
  <si>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</si>
  <si>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</si>
  <si>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</si>
  <si>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</si>
  <si>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</si>
  <si>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</si>
  <si>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</si>
  <si>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</si>
  <si>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</si>
  <si>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</si>
  <si>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</si>
  <si>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</si>
  <si>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</si>
  <si>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</si>
  <si>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</si>
  <si>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</si>
  <si>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</si>
  <si>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</si>
  <si>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</si>
  <si>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</si>
  <si>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</si>
  <si>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</si>
  <si>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</si>
  <si>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</si>
  <si>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</si>
  <si>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</si>
  <si>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</si>
  <si>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</si>
  <si>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</si>
  <si>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</si>
  <si>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</si>
  <si>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</si>
  <si>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</si>
  <si>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</si>
  <si>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</si>
  <si>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</si>
  <si>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</si>
  <si>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</si>
  <si>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</si>
  <si>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</si>
  <si>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</si>
  <si>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</si>
  <si>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</si>
  <si>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</si>
  <si>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</si>
  <si>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      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</si>
  <si>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</si>
  <si>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</si>
  <si>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</si>
  <si>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</si>
  <si>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</si>
  <si>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</si>
  <si>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</si>
  <si>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</si>
  <si>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</si>
  <si>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ebből: ápolási díj        (K44)</t>
  </si>
  <si>
    <t>77</t>
  </si>
  <si>
    <t>ebből: fogyatékossági támogatás és vakok személyi járadéka        (K44)</t>
  </si>
  <si>
    <t>78</t>
  </si>
  <si>
    <t>ebből: mozgáskorlátozottak szerzési és átalakítási támogatása        (K44)</t>
  </si>
  <si>
    <t>79</t>
  </si>
  <si>
    <t>ebből: megváltozott munkaképességűek illetve egészségkárosodottak kereset-kiegészítése        (K44)</t>
  </si>
  <si>
    <t>80</t>
  </si>
  <si>
    <t>ebből: kormányhivatalok által folyósított közgyógyellátás [Szoctv.50.§ (1)-(2) bek.]        (K44)</t>
  </si>
  <si>
    <t>81</t>
  </si>
  <si>
    <t>ebből: cukorbetegek támogatása        (K44)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</si>
  <si>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</si>
  <si>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</si>
  <si>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</si>
  <si>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</si>
  <si>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</si>
  <si>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</si>
  <si>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85</t>
  </si>
  <si>
    <t>ebből: korhatár előtti ellátás és a fegyveres testületek volt tagjai szolgálati járandósága        (K45)</t>
  </si>
  <si>
    <t>86</t>
  </si>
  <si>
    <t>ebből: munkáltatói befizetésből finanszírozott korengedményes nyugdíj        (K45)</t>
  </si>
  <si>
    <t>87</t>
  </si>
  <si>
    <t>ebből: átmeneti bányászjáradék        (K45)</t>
  </si>
  <si>
    <t>88</t>
  </si>
  <si>
    <t>ebből: szénjárandóság pénzbeli megváltása        (K45)</t>
  </si>
  <si>
    <t>89</t>
  </si>
  <si>
    <t>ebből: mecseki bányászatban munkát végzők bányászati kereset-kiegészítése        (K45)</t>
  </si>
  <si>
    <t>90</t>
  </si>
  <si>
    <t>ebből: mezőgazdasági járadék        (K45)</t>
  </si>
  <si>
    <t>91</t>
  </si>
  <si>
    <t>ebből: foglalkoztatást helyettesítő támogatás [Szoctv. 35. § (1) bek.]        (K45)</t>
  </si>
  <si>
    <t>92</t>
  </si>
  <si>
    <t>ebből: polgármesterek korhatár előtti ellátása         (K45)</t>
  </si>
  <si>
    <t>93</t>
  </si>
  <si>
    <t>Lakhatással kapcsolatos ellátások (=94+…+99)        (K46)</t>
  </si>
  <si>
    <t>94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</si>
  <si>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</si>
  <si>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</si>
  <si>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</si>
  <si>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</si>
  <si>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</si>
  <si>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</si>
  <si>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</si>
  <si>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</si>
  <si>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</si>
  <si>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</si>
  <si>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</si>
  <si>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</si>
  <si>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</si>
  <si>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</si>
  <si>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</si>
  <si>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</si>
  <si>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</si>
  <si>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</si>
  <si>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</si>
  <si>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</si>
  <si>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ebből: házastársi pótlék        (K48)</t>
  </si>
  <si>
    <t>105</t>
  </si>
  <si>
    <t>ebből: Hadigondozottak Közalapítványát terhelő hadigondozotti ellátások        (K48)</t>
  </si>
  <si>
    <t>106</t>
  </si>
  <si>
    <t>ebből: tudományos fokozattal rendelkezők nyugdíjkiegészítése        (K48)</t>
  </si>
  <si>
    <t>107</t>
  </si>
  <si>
    <t>ebből:nemzeti gondozotti ellátások        (K48)</t>
  </si>
  <si>
    <t>108</t>
  </si>
  <si>
    <t>ebből: nemzeti helytállásért pótlék        (K48)</t>
  </si>
  <si>
    <t>109</t>
  </si>
  <si>
    <t>ebből: egyes nyugdíjjogi hátrányok enyhítése miatti (közszolgálati idő után járó) nyugdíj-kiegészítés        (K48)</t>
  </si>
  <si>
    <t>110</t>
  </si>
  <si>
    <t>ebből: egyes, tartós időtartamú szabadságelvonást elszenvedettek részére járó juttatás        (K48)</t>
  </si>
  <si>
    <t>111</t>
  </si>
  <si>
    <t>ebből: a Nemzet Színésze címet viselő színészek havi életjáradéka, művészeti nyugdíjsegélyek, balettművészeti életjáradék        (K48)</t>
  </si>
  <si>
    <t>112</t>
  </si>
  <si>
    <t>ebből: az elhunyt akadémikusok hozzátartozóinak folyósított özvegyi- és árvaellátás        (K48)</t>
  </si>
  <si>
    <t>113</t>
  </si>
  <si>
    <t>ebből: a Nemzet Sportolója címmel járó járadék, olimpiai járadék, idős sportolók szociális támogatása        (K48)</t>
  </si>
  <si>
    <t>114</t>
  </si>
  <si>
    <t>ebből: életjáradék termőföldért        (K48)</t>
  </si>
  <si>
    <t>115</t>
  </si>
  <si>
    <t>ebből: Bevándorlási és Állampolgársági Hivatal által folyósított ellátások        (K48)</t>
  </si>
  <si>
    <t>116</t>
  </si>
  <si>
    <t>ebből: szépkorúak jubileumi juttatása        (K48)</t>
  </si>
  <si>
    <t>117</t>
  </si>
  <si>
    <t>ebből: időskorúak járadéka [Szoctv. 32/B. § (1) bek.]        (K48)</t>
  </si>
  <si>
    <t>118</t>
  </si>
  <si>
    <t>ebből: rendszeres szociális segély [Szoctv. 37. § (1) bek. a) - d) pontok]        (K48)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</si>
  <si>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</si>
  <si>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</si>
  <si>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</si>
  <si>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</si>
  <si>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</si>
  <si>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ebből: természetben nyújtott rendszeres szociális segély [Szoctv. 47.§ (1) bek. a) pont]        (K48)</t>
  </si>
  <si>
    <t>122</t>
  </si>
  <si>
    <t>ebből: átmeneti segély [Szoctv. 47.§ (1) bek. c) pont]        (K48)</t>
  </si>
  <si>
    <t>123</t>
  </si>
  <si>
    <t>ebből: köztemetés [Szoctv. 48.§]        (K48)</t>
  </si>
  <si>
    <t>124</t>
  </si>
  <si>
    <t>ebből: rászorultságtól függõ normatív kedvezmények [Gyvt. 151. § (5) bek.]        (K48)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</si>
  <si>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</si>
  <si>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</si>
  <si>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</si>
  <si>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</si>
  <si>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</si>
  <si>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</si>
  <si>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</si>
  <si>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</si>
  <si>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</si>
  <si>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</si>
  <si>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</si>
  <si>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</si>
  <si>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</si>
  <si>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Működési célú garancia- és kezességvállalásból származó kifizetés államháztartáson belülre        (K503)</t>
  </si>
  <si>
    <t>132</t>
  </si>
  <si>
    <t>Működési célú visszatérítendő támogatások, kölcsönök nyújtása államháztartáson belülre (=133+…+142)        (K504)</t>
  </si>
  <si>
    <t>133</t>
  </si>
  <si>
    <t>ebből: központi költségvetési szervek        (K504)</t>
  </si>
  <si>
    <t>134</t>
  </si>
  <si>
    <t>ebből: központi kezelésű előirányzatok        (K504)</t>
  </si>
  <si>
    <t>135</t>
  </si>
  <si>
    <t>ebből: fejezeti kezelésű előirányzatok EU-s programokra és azok hazai társfinanszírozása        (K504)</t>
  </si>
  <si>
    <t>136</t>
  </si>
  <si>
    <t>ebből: egyéb fejezeti kezelésű előirányzatok        (K504)</t>
  </si>
  <si>
    <t>137</t>
  </si>
  <si>
    <t>ebből: társadalombiztosítás pénzügyi alapjai        (K504)</t>
  </si>
  <si>
    <t>138</t>
  </si>
  <si>
    <t>ebből: elkülönített állami pénzalapok        (K504)</t>
  </si>
  <si>
    <t>139</t>
  </si>
  <si>
    <t>ebből: helyi önkormányzatok és költségvetési szerveik        (K504)</t>
  </si>
  <si>
    <t>140</t>
  </si>
  <si>
    <t>ebből: társulások és költségvetési szerveik        (K504)</t>
  </si>
  <si>
    <t>141</t>
  </si>
  <si>
    <t>ebből: nemzetiségi önkormányzatok és költségvetési szerveik        (K504)</t>
  </si>
  <si>
    <t>142</t>
  </si>
  <si>
    <t>ebből: térségi fejlesztési tanácsok és költségvetési szerveik        (K504)</t>
  </si>
  <si>
    <t>143</t>
  </si>
  <si>
    <t>Működési célú visszatérítendő támogatások, kölcsönök törlesztése államháztartáson belülre (=144+…+153)        (K505)</t>
  </si>
  <si>
    <t>144</t>
  </si>
  <si>
    <t>ebből: központi költségvetési szervek        (K505)</t>
  </si>
  <si>
    <t>145</t>
  </si>
  <si>
    <t>ebből: központi kezelésű előirányzatok        (K505)</t>
  </si>
  <si>
    <t>146</t>
  </si>
  <si>
    <t>ebből: fejezeti kezelésű előirányzatok EU-s programokra és azok hazai társfinanszírozása        (K505)</t>
  </si>
  <si>
    <t>147</t>
  </si>
  <si>
    <t>ebből: egyéb fejezeti kezelésű előirányzatok        (K505)</t>
  </si>
  <si>
    <t>148</t>
  </si>
  <si>
    <t>ebből: társadalombiztosítás pénzügyi alapjai        (K505)</t>
  </si>
  <si>
    <t>149</t>
  </si>
  <si>
    <t>ebből: elkülönített állami pénzalapok        (K505)</t>
  </si>
  <si>
    <t>150</t>
  </si>
  <si>
    <t>ebből: helyi önkormányzatok és költségvetési szerveik        (K505)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</si>
  <si>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</si>
  <si>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</si>
  <si>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</si>
  <si>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</si>
  <si>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</si>
  <si>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</si>
  <si>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</si>
  <si>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</si>
  <si>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</si>
  <si>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</si>
  <si>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</si>
  <si>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</si>
  <si>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</si>
  <si>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</si>
  <si>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</si>
  <si>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</si>
  <si>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</si>
  <si>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</si>
  <si>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</si>
  <si>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</si>
  <si>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</si>
  <si>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</si>
  <si>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</si>
  <si>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</si>
  <si>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</si>
  <si>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</si>
  <si>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</si>
  <si>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</si>
  <si>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</si>
  <si>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</si>
  <si>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</si>
  <si>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</si>
  <si>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</si>
  <si>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</si>
  <si>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</si>
  <si>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</si>
  <si>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</si>
  <si>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>ebből: nonprofit gazdasági társaságok        (K508)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</si>
  <si>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</si>
  <si>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</si>
  <si>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</si>
  <si>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</si>
  <si>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</si>
  <si>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</si>
  <si>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</si>
  <si>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</si>
  <si>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</si>
  <si>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</si>
  <si>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</si>
  <si>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</si>
  <si>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</si>
  <si>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</si>
  <si>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</si>
  <si>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</si>
  <si>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</si>
  <si>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</si>
  <si>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</si>
  <si>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Árkiegészítések, ártámogatások        (K509)</t>
  </si>
  <si>
    <t>180</t>
  </si>
  <si>
    <t>Kamattámogatások        (K510)</t>
  </si>
  <si>
    <t>181</t>
  </si>
  <si>
    <t>Egyéb működési célú támogatások államháztartáson kívülre (=182+…+192)        (K511)</t>
  </si>
  <si>
    <t>182</t>
  </si>
  <si>
    <t>ebből: egyházi jogi személyek        (K511)</t>
  </si>
  <si>
    <t>183</t>
  </si>
  <si>
    <t>ebből: nonprofit gazdasági társaságok        (K511)</t>
  </si>
  <si>
    <t>184</t>
  </si>
  <si>
    <t>ebből: egyéb civil szervezetek        (K511)</t>
  </si>
  <si>
    <t>185</t>
  </si>
  <si>
    <t>ebből: háztartások        (K511)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</si>
  <si>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</si>
  <si>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</si>
  <si>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</si>
  <si>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</si>
  <si>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</si>
  <si>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</si>
  <si>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</si>
  <si>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ebből: egyéb vállalkozások        (K511)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</si>
  <si>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</si>
  <si>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</si>
  <si>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</si>
  <si>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</si>
  <si>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</si>
  <si>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</si>
  <si>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</si>
  <si>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Tartalékok        (K512)</t>
  </si>
  <si>
    <t>194</t>
  </si>
  <si>
    <t>Egyéb működési célú kiadások (=128+130+131+132+143+154+165+167+179+180+181+193) 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</si>
  <si>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</si>
  <si>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</si>
  <si>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</si>
  <si>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</si>
  <si>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</si>
  <si>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</si>
  <si>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</si>
  <si>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</si>
  <si>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</si>
  <si>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</si>
  <si>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</si>
  <si>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</si>
  <si>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</si>
  <si>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</si>
  <si>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</si>
  <si>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</si>
  <si>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</si>
  <si>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(=195+196+198+…+202)  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</si>
  <si>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</si>
  <si>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</si>
  <si>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</si>
  <si>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</si>
  <si>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</si>
  <si>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</si>
  <si>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</si>
  <si>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</si>
  <si>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</si>
  <si>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(=204+...+207)    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</si>
  <si>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</si>
  <si>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</si>
  <si>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</si>
  <si>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(=211+…+220) 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</si>
  <si>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</si>
  <si>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</si>
  <si>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</si>
  <si>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</si>
  <si>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</si>
  <si>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</si>
  <si>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</si>
  <si>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</si>
  <si>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</si>
  <si>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</si>
  <si>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</si>
  <si>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</si>
  <si>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</si>
  <si>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</si>
  <si>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</si>
  <si>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</si>
  <si>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</si>
  <si>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</si>
  <si>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</si>
  <si>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</si>
  <si>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</si>
  <si>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</si>
  <si>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</si>
  <si>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</si>
  <si>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</si>
  <si>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</si>
  <si>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</si>
  <si>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</si>
  <si>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</si>
  <si>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</si>
  <si>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</si>
  <si>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</si>
  <si>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</si>
  <si>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</si>
  <si>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</si>
  <si>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</si>
  <si>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</si>
  <si>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</si>
  <si>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</si>
  <si>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</si>
  <si>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</si>
  <si>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</si>
  <si>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</si>
  <si>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</si>
  <si>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</si>
  <si>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</si>
  <si>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</si>
  <si>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</si>
  <si>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</si>
  <si>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</si>
  <si>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</si>
  <si>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</si>
  <si>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</si>
  <si>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</si>
  <si>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</si>
  <si>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</si>
  <si>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</si>
  <si>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</si>
  <si>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</si>
  <si>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</si>
  <si>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</si>
  <si>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</si>
  <si>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</si>
  <si>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</si>
  <si>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</si>
  <si>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</si>
  <si>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</si>
  <si>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</si>
  <si>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</si>
  <si>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</si>
  <si>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</si>
  <si>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</si>
  <si>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</si>
  <si>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</si>
  <si>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</si>
  <si>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</si>
  <si>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</si>
  <si>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</si>
  <si>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</si>
  <si>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</si>
  <si>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</si>
  <si>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</si>
  <si>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</si>
  <si>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</si>
  <si>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</si>
  <si>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</si>
  <si>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</si>
  <si>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</si>
  <si>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</si>
  <si>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</si>
  <si>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</si>
  <si>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</si>
  <si>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</si>
  <si>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</si>
  <si>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</si>
  <si>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</si>
  <si>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</si>
  <si>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</si>
  <si>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</si>
  <si>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</si>
  <si>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</si>
  <si>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</si>
  <si>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</si>
  <si>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</si>
  <si>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</si>
  <si>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</si>
  <si>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</si>
  <si>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</si>
  <si>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</si>
  <si>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</si>
  <si>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</si>
  <si>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</si>
  <si>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</si>
  <si>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</si>
  <si>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</si>
  <si>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</si>
  <si>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</si>
  <si>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</si>
  <si>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</si>
  <si>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   (K8)</t>
  </si>
  <si>
    <t>271</t>
  </si>
  <si>
    <t>Költségvetési kiadások (=20+21+60+127+194+203+208+270)        (K1-K8)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</si>
  <si>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</si>
  <si>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</si>
  <si>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</si>
  <si>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</si>
  <si>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</si>
  <si>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</si>
  <si>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</si>
  <si>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</si>
  <si>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</si>
  <si>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</si>
  <si>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</si>
  <si>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</si>
  <si>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</si>
  <si>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</si>
  <si>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</si>
  <si>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</si>
  <si>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</si>
  <si>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</si>
  <si>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</si>
  <si>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</si>
  <si>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</si>
  <si>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</si>
  <si>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</si>
  <si>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</si>
  <si>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</si>
  <si>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</si>
  <si>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</si>
  <si>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</si>
  <si>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</si>
  <si>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</si>
  <si>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</si>
  <si>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</si>
  <si>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</si>
  <si>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</si>
  <si>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</si>
  <si>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</si>
  <si>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</si>
  <si>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</si>
  <si>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</si>
  <si>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</si>
  <si>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</si>
  <si>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</si>
  <si>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</si>
  <si>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</si>
  <si>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</si>
  <si>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</si>
  <si>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</si>
  <si>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</si>
  <si>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</si>
  <si>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</si>
  <si>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</si>
  <si>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</si>
  <si>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</si>
  <si>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</si>
  <si>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</si>
  <si>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</si>
  <si>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</si>
  <si>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</si>
  <si>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</si>
  <si>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</si>
  <si>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</si>
  <si>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</si>
  <si>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</si>
  <si>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</si>
  <si>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</si>
  <si>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</si>
  <si>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</si>
  <si>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</si>
  <si>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</si>
  <si>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</si>
  <si>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</si>
  <si>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</si>
  <si>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</si>
  <si>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</si>
  <si>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</si>
  <si>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</si>
  <si>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</si>
  <si>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</si>
  <si>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</si>
  <si>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</si>
  <si>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</si>
  <si>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</si>
  <si>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</si>
  <si>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</si>
  <si>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</si>
  <si>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</si>
  <si>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</si>
  <si>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</si>
  <si>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</si>
  <si>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</si>
  <si>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</si>
  <si>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</si>
  <si>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</si>
  <si>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</si>
  <si>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</si>
  <si>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</si>
  <si>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</si>
  <si>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</si>
  <si>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</si>
  <si>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</si>
  <si>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</si>
  <si>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</si>
  <si>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</si>
  <si>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</si>
  <si>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</si>
  <si>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</si>
  <si>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</si>
  <si>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</si>
  <si>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</si>
  <si>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</si>
  <si>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</si>
  <si>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</si>
  <si>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</si>
  <si>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</si>
  <si>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</si>
  <si>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</si>
  <si>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</si>
  <si>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</si>
  <si>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</si>
  <si>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</si>
  <si>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</si>
  <si>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</si>
  <si>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</si>
  <si>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</si>
  <si>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</si>
  <si>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</si>
  <si>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</si>
  <si>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</si>
  <si>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</si>
  <si>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</si>
  <si>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</si>
  <si>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</si>
  <si>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</si>
  <si>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</si>
  <si>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</si>
  <si>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</si>
  <si>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 (B351)</t>
  </si>
  <si>
    <t>Fogyasztási adók (=139+140+141)  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</si>
  <si>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</si>
  <si>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</si>
  <si>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</si>
  <si>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</si>
  <si>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</si>
  <si>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</si>
  <si>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</si>
  <si>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</si>
  <si>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</si>
  <si>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</si>
  <si>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</si>
  <si>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</si>
  <si>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</si>
  <si>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</si>
  <si>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</si>
  <si>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</si>
  <si>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</si>
  <si>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</si>
  <si>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</si>
  <si>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</si>
  <si>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</si>
  <si>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</si>
  <si>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</si>
  <si>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</si>
  <si>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</si>
  <si>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</si>
  <si>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(B35)</t>
  </si>
  <si>
    <t>Egyéb közhatalmi bevételek (&gt;=167+…+178)  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</si>
  <si>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</si>
  <si>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</si>
  <si>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</si>
  <si>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</si>
  <si>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</si>
  <si>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</si>
  <si>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</si>
  <si>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</si>
  <si>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</si>
  <si>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</si>
  <si>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</si>
  <si>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</si>
  <si>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(93+94+104+109+165+166)        (B3)</t>
  </si>
  <si>
    <t>Készletértékesítés ellenértéke        (B401)</t>
  </si>
  <si>
    <t>Szolgáltatások ellenértéke (&gt;=182+183) 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</si>
  <si>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</si>
  <si>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</si>
  <si>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 (B403)</t>
  </si>
  <si>
    <t>ebből: államháztartáson belül        (B403)</t>
  </si>
  <si>
    <t>Tulajdonosi bevételek (&gt;=187+…+192)        (B404)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</si>
  <si>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</si>
  <si>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</si>
  <si>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</si>
  <si>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</si>
  <si>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</si>
  <si>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</si>
  <si>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</si>
  <si>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</si>
  <si>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</si>
  <si>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(&gt;=197+198+199) 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</si>
  <si>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</si>
  <si>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</si>
  <si>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</si>
  <si>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(&gt;=201+…+204)  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</si>
  <si>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</si>
  <si>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</si>
  <si>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</si>
  <si>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</si>
  <si>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</si>
  <si>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</si>
  <si>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</si>
  <si>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</si>
  <si>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 (B4)</t>
  </si>
  <si>
    <t>Immateriális javak értékesítése (&gt;=211)        (B51)</t>
  </si>
  <si>
    <t>ebből: kiotói egységek és kibocsátási egységek eladásából befolyt eladási ár        (B51)</t>
  </si>
  <si>
    <t>Ingatlanok értékesítése (&gt;=213)        (B52)</t>
  </si>
  <si>
    <t>ebből: termőföld-eladás bevételei        (B52)</t>
  </si>
  <si>
    <t>Egyéb tárgyi eszközök értékesítése        (B53)</t>
  </si>
  <si>
    <t>Részesedések értékesítése (&gt;=216) 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</si>
  <si>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</si>
  <si>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</si>
  <si>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</si>
  <si>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</si>
  <si>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(=221+…+231)   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</si>
  <si>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</si>
  <si>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</si>
  <si>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</si>
  <si>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</si>
  <si>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</si>
  <si>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</si>
  <si>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</si>
  <si>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</si>
  <si>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</si>
  <si>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</si>
  <si>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</si>
  <si>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</si>
  <si>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</si>
  <si>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</si>
  <si>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</si>
  <si>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</si>
  <si>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</si>
  <si>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</si>
  <si>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</si>
  <si>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</si>
  <si>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</si>
  <si>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</si>
  <si>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</si>
  <si>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</si>
  <si>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</si>
  <si>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(=247+…+257) 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</si>
  <si>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</si>
  <si>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</si>
  <si>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</si>
  <si>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</si>
  <si>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</si>
  <si>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</si>
  <si>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</si>
  <si>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</si>
  <si>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</si>
  <si>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</si>
  <si>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</si>
  <si>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</si>
  <si>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</si>
  <si>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</si>
  <si>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</si>
  <si>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</si>
  <si>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</si>
  <si>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</si>
  <si>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</si>
  <si>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</si>
  <si>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</si>
  <si>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</si>
  <si>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</si>
  <si>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</si>
  <si>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</si>
  <si>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törlesztése (&gt;=02+03)        (K9111)</t>
  </si>
  <si>
    <t>ebből: pénzügyi vállalkozás        (K9111)</t>
  </si>
  <si>
    <t>ebből: fedezeti ügyletek nettó kiadásai        (K9111)</t>
  </si>
  <si>
    <t>Likviditási célú hitelek, kölcsönök törlesztése pénzügyi vállalkozásnak        (K9112)</t>
  </si>
  <si>
    <t>Rövid lejáratú hitelek, kölcsönök törlesztése (&gt;=06+07)        (K9113)</t>
  </si>
  <si>
    <t>ebből: pénzügyi vállalkozás        (K9113)</t>
  </si>
  <si>
    <t>ebből: fedezeti ügyletek nettó kiadásai        (K9113)</t>
  </si>
  <si>
    <t>Hitel-, kölcsöntörlesztés államháztartáson kívülre (=01+04+05)        (K911)</t>
  </si>
  <si>
    <t>Forgatási célú belföldi értékpapírok vásárlása (&gt;=10+11)        (K9121)</t>
  </si>
  <si>
    <t>ebből: befektetési jegyek        (K9121)</t>
  </si>
  <si>
    <t>ebből: kárpótlási jegyek        (K9121)</t>
  </si>
  <si>
    <t>Forgatási célú belföldi értékpapírok beváltása (&gt;=13+14+15)        (K9122)</t>
  </si>
  <si>
    <t>ebből: fedezeti ügyletek nettó kiadásai        (K9122)</t>
  </si>
  <si>
    <t>ebből: befektetési jegyek        (K9122)</t>
  </si>
  <si>
    <t>ebből: kárpótlási jegyek        (K9122)</t>
  </si>
  <si>
    <t>Befektetési célú belföldi értékpapírok vásárlása        (K9123)</t>
  </si>
  <si>
    <t>Befektetési célú belföldi értékpapírok beváltása (&gt;=18)        (K9124)</t>
  </si>
  <si>
    <t>ebből: fedezeti ügyletek nettó kiadásai        (K9124)</t>
  </si>
  <si>
    <t>Belföldi értékpapírok kiadásai (=09+12+16+17)        (K912)</t>
  </si>
  <si>
    <t>Államháztartáson belüli megelőlegezések folyósítása        (K913)</t>
  </si>
  <si>
    <t>Államháztartáson belüli megelőlegezések visszafizetése        (K914)</t>
  </si>
  <si>
    <t>Központi, irányító szervi támogatások folyósítása        (K915)</t>
  </si>
  <si>
    <t>Pénzeszközök betétként elhelyezése        (K916)</t>
  </si>
  <si>
    <t>Pénzügyi lízing kiadásai        (K917)</t>
  </si>
  <si>
    <t>Központi költségvetés sajátos finanszírozási kiadásai        (K918)</t>
  </si>
  <si>
    <t>Belföldi finanszírozás kiadásai (=08+19+…+25)        (K91)</t>
  </si>
  <si>
    <t>Forgatási célú külföldi értékpapírok vásárlása        (K921)</t>
  </si>
  <si>
    <t>Befektetési célú külföldi értékpapírok vásárlása        (K922)</t>
  </si>
  <si>
    <t>Külföldi értékpapírok beváltása (&gt;=30)        (K923)</t>
  </si>
  <si>
    <t>ebből: fedezeti ügyletek nettó kiadásai        (K923)</t>
  </si>
  <si>
    <t>Külföldi hitelek, kölcsönök törlesztése (&gt;=32+…+35)        (K924)</t>
  </si>
  <si>
    <t>ebből: nemzetközi fejlesztési szervezetek        (K924)</t>
  </si>
  <si>
    <t>ebből: más kormányok        (K924)</t>
  </si>
  <si>
    <t>ebből: külföldi pénzintézetek        (K924)</t>
  </si>
  <si>
    <t>ebből: fedezeti ügyletek nettó kiadásai        (K924)</t>
  </si>
  <si>
    <t>Külföldi finanszírozás kiadásai (=27+28+29+31)        (K92)</t>
  </si>
  <si>
    <t>Adóssághoz nem kapcsolódó származékos ügyletek kiadásai        (K93)</t>
  </si>
  <si>
    <t>Finanszírozási kiadások (=26+36+37)        (K9)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</si>
  <si>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</si>
  <si>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</si>
  <si>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</si>
  <si>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</si>
  <si>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</si>
  <si>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</si>
  <si>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</si>
  <si>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</si>
  <si>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</si>
  <si>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</si>
  <si>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</si>
  <si>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</si>
  <si>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</si>
  <si>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</si>
  <si>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</si>
  <si>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</si>
  <si>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</si>
  <si>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</si>
  <si>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</si>
  <si>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</si>
  <si>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</si>
  <si>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</si>
  <si>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</si>
  <si>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</si>
  <si>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</si>
  <si>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</si>
  <si>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</si>
  <si>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</si>
  <si>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</si>
  <si>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</si>
  <si>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</si>
  <si>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</si>
  <si>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</si>
  <si>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>A/I	Immateriális javak  (=A/I/1+A/I/2+A/I/3)</t>
  </si>
  <si>
    <t>A/II	Tárgyi eszközök  (=A/II/1+...+A/II/5)</t>
  </si>
  <si>
    <t>A/III	Befektetett pénzügyi eszközök (=A/III/1+A/III/2+A/III/3)</t>
  </si>
  <si>
    <t>A/IV	Koncesszióba, vagyonkezelésbe adott eszközök  (=A/IV/1+A/IV/2)</t>
  </si>
  <si>
    <t>A)	NEMZETI VAGYONBA TARTOZÓ BEFEKTETETT ESZKÖZÖK (=A/I+A/II+A/III+A/IV)</t>
  </si>
  <si>
    <t>B/I	Készletek (=B/I/1+…+B/I/5)</t>
  </si>
  <si>
    <t>B/II	Értékpapírok (=B/II/1+B/II/2)</t>
  </si>
  <si>
    <t>B)	NEMZETI VAGYONBA TARTOZÓ FORGÓESZKÖZÖK (= B/I+B/II)</t>
  </si>
  <si>
    <t>C/I	Hosszú lejáratú betétek</t>
  </si>
  <si>
    <t>C/II	Pénztárak, csekkek, betétkönyvek</t>
  </si>
  <si>
    <t>C/V	Idegen pénzeszközök</t>
  </si>
  <si>
    <t>C)	PÉNZESZKÖZÖK (=C/I+…+C/V)</t>
  </si>
  <si>
    <t>D/I	Költségvetési évben esedékes követelések (=D/I/1+…+D/I/8)</t>
  </si>
  <si>
    <t>D/II	Költségvetési évet követően esedékes követelések (=D/II/1+…+D/II/8)</t>
  </si>
  <si>
    <t>D/III	Követelés jellegű sajátos elszámolások (=D/III/1+…+D/III/7)</t>
  </si>
  <si>
    <t>D)	KÖVETELÉSEK  (=D/I+D/II+D/III)</t>
  </si>
  <si>
    <t>E)	EGYÉB SAJÁTOS ESZKÖZOLDALI  ELSZÁMOLÁSOK</t>
  </si>
  <si>
    <t>F)	AKTÍV IDŐBELI  ELHATÁROLÁSOK  (=F/1+F/2+F/3)</t>
  </si>
  <si>
    <t>ESZKÖZÖK ÖSSZESEN (=A+B+C+D+E+F)</t>
  </si>
  <si>
    <t>G/IV	Felhalmozott eredmény</t>
  </si>
  <si>
    <t>G/V	Eszközök értékhelyesbítésének forrása</t>
  </si>
  <si>
    <t>G/VI	Mérleg szerinti eredmény</t>
  </si>
  <si>
    <t>G)	SAJÁT TŐKE (=G/I+…+G/VI)</t>
  </si>
  <si>
    <t>H/I	Költségvetési évben esedékes kötelezettségek (=H/I/1+…+H/I/9)</t>
  </si>
  <si>
    <t>H/II	Költségvetési évet követően esedékes kötelezettségek (=H/II/1+…+H/II/9)</t>
  </si>
  <si>
    <t>H/III	Kötelezettség jellegű sajátos elszámolások (=H)/III/1+…+H)/III/7)</t>
  </si>
  <si>
    <t>H)	KÖTELEZETTSÉGEK (=H/I+H/II+H/III)</t>
  </si>
  <si>
    <t>I)	EGYÉB SAJÁTOS FORRÁSOLDALI ELSZÁMOLÁSOK</t>
  </si>
  <si>
    <t>J)	KINCSTÁRI SZÁMLAVEZETÉSSEL KAPCSOLATOS ELSZÁMOLÁSOK</t>
  </si>
  <si>
    <t>K)	PASSZÍV IDŐBELI ELHATÁROLÁSOK (=K/1+K/2+K/3)</t>
  </si>
  <si>
    <t>FORRÁSOK ÖSSZESEN (=G+H+I+J+K)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</si>
  <si>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</si>
  <si>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</si>
  <si>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</si>
  <si>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</si>
  <si>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</si>
  <si>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</si>
  <si>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</si>
  <si>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</si>
  <si>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</si>
  <si>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</si>
  <si>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>III Egyéb eredményszemléletű bevételek (=06+07+08)</t>
  </si>
  <si>
    <t>09 Anyagköltség</t>
  </si>
  <si>
    <t>10 Igénybe vett szolgáltatások értéke</t>
  </si>
  <si>
    <t>11 Eladott áruk beszerzési értéke</t>
  </si>
  <si>
    <t>12 Eladott (közvetített) szolgáltatások értéke</t>
  </si>
  <si>
    <t>IV Anyagjellegű ráfordítások (=09+10+11+12)</t>
  </si>
  <si>
    <t>13 Bérköltség</t>
  </si>
  <si>
    <t>14 Személyi jellegű egyéb kifizetések</t>
  </si>
  <si>
    <t>15 Bérjárulékok</t>
  </si>
  <si>
    <t>V Személyi jellegű ráfordítások (=13+14+15)</t>
  </si>
  <si>
    <t>VI Értékcsökkenési leírás</t>
  </si>
  <si>
    <t>VII Egyéb ráfordítások</t>
  </si>
  <si>
    <t>A)  TEVÉKENYSÉGEK EREDMÉNYE (=I±II+III-IV-V-VI-VII)</t>
  </si>
  <si>
    <t>16 Kapott (járó) osztalék és részesedés</t>
  </si>
  <si>
    <t>17 Kapott (járó) kamatok és kamatjellegű eredményszemléletű bevételek</t>
  </si>
  <si>
    <t>18 Pénzügyi műveletek egyéb eredményszemléletű bevételei (&gt;=18a)</t>
  </si>
  <si>
    <t>18a - ebből: árfolyamnyereség</t>
  </si>
  <si>
    <t>VIII Pénzügyi műveletek eredményszemléletű bevételei (=16+17+18)</t>
  </si>
  <si>
    <t>19 Fizetendő kamatok és kamatjellegű ráfordítások</t>
  </si>
  <si>
    <t>20 Részesedések, értékpapírok, pénzeszközök értékvesztése</t>
  </si>
  <si>
    <t>21 Pénzügyi műveletek egyéb ráfordításai (&gt;=21a)</t>
  </si>
  <si>
    <t>21a - ebből: árfolyamveszteség</t>
  </si>
  <si>
    <t>IX Pénzügyi műveletek ráfordításai (=19+20+21)</t>
  </si>
  <si>
    <t>B)  PÉNZÜGYI MŰVELETEK EREDMÉNYE (=VIII-IX)</t>
  </si>
  <si>
    <t>C)  SZOKÁSOS EREDMÉNY (=±A±B)</t>
  </si>
  <si>
    <t>22 Felhalmozási célú támogatások eredményszemléletű bevételei</t>
  </si>
  <si>
    <t>23 Különféle rendkívüli eredményszemléletű bevételek</t>
  </si>
  <si>
    <t>X Rendkívüli eredményszemléletű bevételek (=22+23)</t>
  </si>
  <si>
    <t>XI Rendkívüli ráfordítások</t>
  </si>
  <si>
    <t>D)  RENDKÍVÜLI EREDMÉNY(=X-XI)</t>
  </si>
  <si>
    <t>E)  MÉRLEG SZERINTI EREDMÉNY (=±C±D)</t>
  </si>
  <si>
    <t>Önkormányzati konszolidált beszámoló - Költségvetési kiadások</t>
  </si>
  <si>
    <t>Önkormányzati konszolidált beszámoló - Költségvetési bevételek</t>
  </si>
  <si>
    <t>Önkormányzati konszolidált beszámoló - Konszolidált mérleg</t>
  </si>
  <si>
    <t>Önkormányzati konszolidált beszámoló - Konszolidált eredménykimutatás</t>
  </si>
  <si>
    <t>Önkormányzati konszolidált beszámoló -  Finanszírozási bevételek</t>
  </si>
  <si>
    <t>Önkormányzati konszolidált beszámoló - Finanszírozási kiadások</t>
  </si>
  <si>
    <t>1. melléklet a 15/2015. (IV. 30.) önkormányzati rendelethez</t>
  </si>
  <si>
    <t>2. melléklet a 15/2015. (IV. 30.) önkormányzati rendelethez</t>
  </si>
  <si>
    <t>2/a melléklet a 15/2015. (IV. 30.) önkormányzati rendelethez</t>
  </si>
  <si>
    <t>2/b melléklet a 15/2015. (IV. 30.) önkormányzati rendelethez</t>
  </si>
  <si>
    <t>3. melléklet a  15/2015. (IV. 30.) önkormányzati rendelethez</t>
  </si>
  <si>
    <t>4/1. melléklet a 15/2015. (IV. 30.) önkormányzati rendelethez</t>
  </si>
  <si>
    <t>4/2. melléklet a 15/2015. (IV. 30.) önkormányzati rendelethez</t>
  </si>
  <si>
    <t>5.1. melléklet a 15/2015. (IV. 30.) önkormányzati rendelethez</t>
  </si>
  <si>
    <t>5.2. melléklet a 15/2015. (IV. 30.) önkormányzati rendelethez</t>
  </si>
  <si>
    <t>5/3. melléklet a 15/2015. (IV. 30.) önkormányzati rendelethez</t>
  </si>
  <si>
    <t>6. melléklet a 15/2015. (IV. 30.) önkormányzati rendelethez</t>
  </si>
  <si>
    <t>7. melléklet a 15/2015. (IV. 30.) önkormányzati rendelethez</t>
  </si>
  <si>
    <t>8/1. melléklet a 15/2015. (IV. 30.) önkormányzati rendelethez</t>
  </si>
  <si>
    <t>8/2. melléklet a 15/2014. (IV. 30.) önkormányzati rendelethez</t>
  </si>
  <si>
    <t>8/3. melléklet a 15/2015. (IV. 30.) önkormányzati rendelethez</t>
  </si>
  <si>
    <t>9/1. melléklet a 15/2015. (IV. 30.) önkormányzati rendelethez</t>
  </si>
  <si>
    <t>9/2. melléklet a 15/2015. (IV. 30.) önkormányzati rendelethez</t>
  </si>
  <si>
    <t>10. melléklet a 15/2015. (IV. 30.) önkormányzati rendelethez</t>
  </si>
  <si>
    <t>11. melléklet a 15/2015. (IV. 30.) önkormányzati rendelethez</t>
  </si>
  <si>
    <t>12. melléklet a 15/2015. (IV. 30.) önkormányzati rendelethez</t>
  </si>
  <si>
    <t>13. melléklet a 15/2015. (IV. 30.) önkormányzati rendelethez</t>
  </si>
  <si>
    <t>14. melléklet a 15/2015. (IV. 30.) önkormányzati rendelethez</t>
  </si>
  <si>
    <t>15. melléklet a 15/2015. (IV. 30.) önkormányzati rendelethez</t>
  </si>
  <si>
    <t>16. melléklet a 15/2015. (iv. 30.) önkormányzati rendelethez</t>
  </si>
  <si>
    <t>17. melléklet a 15/2015. (IV. 30.) önkormányzati rendelethez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</si>
</sst>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.0"/>
    <numFmt numFmtId="166" formatCode="#,##0.0###"/>
  </numFmts>
  <fonts count="82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color indexed="9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color indexed="9"/>
      <name val="Times New Roman"/>
      <family val="1"/>
      <charset val="238"/>
    </font>
    <font>
      <sz val="12"/>
      <color indexed="9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0"/>
      <name val="Arial"/>
      <family val="2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color indexed="10"/>
      <name val="Times New Roman CE"/>
      <charset val="238"/>
    </font>
    <font>
      <b/>
      <sz val="12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i/>
      <sz val="11"/>
      <name val="Arial CE"/>
      <charset val="238"/>
    </font>
    <font>
      <u/>
      <sz val="11"/>
      <name val="Arial CE"/>
      <charset val="238"/>
    </font>
    <font>
      <sz val="11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charset val="238"/>
    </font>
    <font>
      <sz val="10"/>
      <name val="MS Sans Serif"/>
      <family val="2"/>
      <charset val="238"/>
    </font>
    <font>
      <b/>
      <sz val="15"/>
      <name val="Times New Roman"/>
      <family val="1"/>
      <charset val="238"/>
    </font>
    <font>
      <sz val="12"/>
      <name val="Arial"/>
    </font>
    <font>
      <sz val="10"/>
      <name val="Arial"/>
    </font>
    <font>
      <b/>
      <sz val="10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2" fillId="17" borderId="7" applyNumberFormat="0" applyFon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51" fillId="0" borderId="0"/>
    <xf numFmtId="0" fontId="2" fillId="0" borderId="0"/>
    <xf numFmtId="0" fontId="30" fillId="0" borderId="0"/>
    <xf numFmtId="0" fontId="2" fillId="0" borderId="0"/>
    <xf numFmtId="0" fontId="2" fillId="0" borderId="0" applyBorder="0"/>
    <xf numFmtId="0" fontId="2" fillId="0" borderId="0" applyBorder="0"/>
    <xf numFmtId="0" fontId="47" fillId="0" borderId="0"/>
    <xf numFmtId="0" fontId="30" fillId="0" borderId="0"/>
    <xf numFmtId="0" fontId="47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1" fillId="0" borderId="0"/>
    <xf numFmtId="0" fontId="4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 applyBorder="0"/>
    <xf numFmtId="0" fontId="1" fillId="0" borderId="0"/>
    <xf numFmtId="0" fontId="77" fillId="0" borderId="0"/>
    <xf numFmtId="0" fontId="1" fillId="0" borderId="0"/>
  </cellStyleXfs>
  <cellXfs count="771">
    <xf numFmtId="0" fontId="0" fillId="0" borderId="0" xfId="0"/>
    <xf numFmtId="0" fontId="25" fillId="0" borderId="0" xfId="0" applyFont="1"/>
    <xf numFmtId="0" fontId="21" fillId="0" borderId="12" xfId="42" applyFont="1" applyBorder="1"/>
    <xf numFmtId="0" fontId="21" fillId="0" borderId="13" xfId="42" applyFont="1" applyFill="1" applyBorder="1"/>
    <xf numFmtId="0" fontId="21" fillId="0" borderId="10" xfId="42" applyFont="1" applyFill="1" applyBorder="1" applyAlignment="1">
      <alignment horizontal="right"/>
    </xf>
    <xf numFmtId="0" fontId="21" fillId="0" borderId="10" xfId="42" applyFont="1" applyBorder="1"/>
    <xf numFmtId="0" fontId="21" fillId="0" borderId="10" xfId="42" applyFont="1" applyFill="1" applyBorder="1"/>
    <xf numFmtId="3" fontId="25" fillId="0" borderId="0" xfId="0" applyNumberFormat="1" applyFont="1"/>
    <xf numFmtId="0" fontId="21" fillId="0" borderId="12" xfId="42" applyFont="1" applyFill="1" applyBorder="1"/>
    <xf numFmtId="0" fontId="21" fillId="0" borderId="14" xfId="42" applyFont="1" applyFill="1" applyBorder="1"/>
    <xf numFmtId="0" fontId="21" fillId="0" borderId="12" xfId="42" applyFont="1" applyFill="1" applyBorder="1" applyAlignment="1">
      <alignment horizontal="right"/>
    </xf>
    <xf numFmtId="0" fontId="20" fillId="0" borderId="10" xfId="42" applyFont="1" applyFill="1" applyBorder="1"/>
    <xf numFmtId="0" fontId="22" fillId="0" borderId="10" xfId="42" applyFont="1" applyFill="1" applyBorder="1"/>
    <xf numFmtId="0" fontId="23" fillId="0" borderId="10" xfId="42" applyFont="1" applyFill="1" applyBorder="1"/>
    <xf numFmtId="0" fontId="35" fillId="0" borderId="0" xfId="42" applyFont="1" applyFill="1" applyBorder="1"/>
    <xf numFmtId="0" fontId="37" fillId="0" borderId="0" xfId="42" applyFont="1" applyFill="1" applyBorder="1" applyAlignment="1">
      <alignment horizontal="center"/>
    </xf>
    <xf numFmtId="0" fontId="37" fillId="0" borderId="15" xfId="42" applyFont="1" applyFill="1" applyBorder="1" applyAlignment="1">
      <alignment horizontal="center"/>
    </xf>
    <xf numFmtId="0" fontId="37" fillId="0" borderId="16" xfId="42" applyFont="1" applyFill="1" applyBorder="1" applyAlignment="1">
      <alignment horizontal="center"/>
    </xf>
    <xf numFmtId="0" fontId="37" fillId="0" borderId="17" xfId="42" applyFont="1" applyFill="1" applyBorder="1" applyAlignment="1">
      <alignment horizontal="center"/>
    </xf>
    <xf numFmtId="0" fontId="37" fillId="0" borderId="18" xfId="42" applyFont="1" applyFill="1" applyBorder="1" applyAlignment="1">
      <alignment horizontal="center"/>
    </xf>
    <xf numFmtId="0" fontId="35" fillId="0" borderId="19" xfId="42" applyFont="1" applyFill="1" applyBorder="1"/>
    <xf numFmtId="0" fontId="35" fillId="0" borderId="20" xfId="42" applyFont="1" applyFill="1" applyBorder="1" applyAlignment="1">
      <alignment horizontal="right"/>
    </xf>
    <xf numFmtId="0" fontId="35" fillId="0" borderId="21" xfId="42" applyFont="1" applyFill="1" applyBorder="1"/>
    <xf numFmtId="0" fontId="37" fillId="0" borderId="19" xfId="42" applyFont="1" applyFill="1" applyBorder="1"/>
    <xf numFmtId="0" fontId="37" fillId="0" borderId="20" xfId="42" applyFont="1" applyFill="1" applyBorder="1" applyAlignment="1">
      <alignment horizontal="right"/>
    </xf>
    <xf numFmtId="0" fontId="37" fillId="0" borderId="21" xfId="42" applyFont="1" applyFill="1" applyBorder="1"/>
    <xf numFmtId="3" fontId="35" fillId="0" borderId="10" xfId="42" applyNumberFormat="1" applyFont="1" applyFill="1" applyBorder="1"/>
    <xf numFmtId="0" fontId="35" fillId="0" borderId="10" xfId="42" applyFont="1" applyFill="1" applyBorder="1"/>
    <xf numFmtId="0" fontId="35" fillId="0" borderId="20" xfId="42" applyFont="1" applyFill="1" applyBorder="1"/>
    <xf numFmtId="3" fontId="37" fillId="0" borderId="10" xfId="42" applyNumberFormat="1" applyFont="1" applyFill="1" applyBorder="1"/>
    <xf numFmtId="0" fontId="37" fillId="0" borderId="10" xfId="42" applyFont="1" applyFill="1" applyBorder="1"/>
    <xf numFmtId="3" fontId="35" fillId="0" borderId="19" xfId="42" applyNumberFormat="1" applyFont="1" applyFill="1" applyBorder="1"/>
    <xf numFmtId="3" fontId="35" fillId="0" borderId="20" xfId="42" applyNumberFormat="1" applyFont="1" applyFill="1" applyBorder="1"/>
    <xf numFmtId="0" fontId="36" fillId="0" borderId="19" xfId="42" applyFont="1" applyFill="1" applyBorder="1"/>
    <xf numFmtId="0" fontId="36" fillId="0" borderId="20" xfId="42" applyFont="1" applyFill="1" applyBorder="1" applyAlignment="1">
      <alignment horizontal="right"/>
    </xf>
    <xf numFmtId="0" fontId="36" fillId="0" borderId="21" xfId="42" applyFont="1" applyFill="1" applyBorder="1"/>
    <xf numFmtId="3" fontId="36" fillId="0" borderId="19" xfId="42" applyNumberFormat="1" applyFont="1" applyFill="1" applyBorder="1"/>
    <xf numFmtId="3" fontId="36" fillId="0" borderId="10" xfId="42" applyNumberFormat="1" applyFont="1" applyFill="1" applyBorder="1"/>
    <xf numFmtId="3" fontId="36" fillId="0" borderId="20" xfId="42" applyNumberFormat="1" applyFont="1" applyFill="1" applyBorder="1"/>
    <xf numFmtId="0" fontId="38" fillId="0" borderId="19" xfId="42" applyFont="1" applyFill="1" applyBorder="1"/>
    <xf numFmtId="0" fontId="37" fillId="0" borderId="19" xfId="42" applyFont="1" applyFill="1" applyBorder="1" applyAlignment="1">
      <alignment horizontal="center"/>
    </xf>
    <xf numFmtId="0" fontId="35" fillId="0" borderId="20" xfId="42" applyFont="1" applyFill="1" applyBorder="1" applyAlignment="1">
      <alignment horizontal="center"/>
    </xf>
    <xf numFmtId="0" fontId="38" fillId="0" borderId="20" xfId="42" applyFont="1" applyFill="1" applyBorder="1" applyAlignment="1">
      <alignment horizontal="right"/>
    </xf>
    <xf numFmtId="0" fontId="38" fillId="0" borderId="21" xfId="42" applyFont="1" applyFill="1" applyBorder="1"/>
    <xf numFmtId="3" fontId="38" fillId="0" borderId="10" xfId="42" applyNumberFormat="1" applyFont="1" applyFill="1" applyBorder="1"/>
    <xf numFmtId="0" fontId="35" fillId="0" borderId="21" xfId="42" applyFont="1" applyFill="1" applyBorder="1" applyAlignment="1">
      <alignment wrapText="1"/>
    </xf>
    <xf numFmtId="14" fontId="35" fillId="0" borderId="21" xfId="42" applyNumberFormat="1" applyFont="1" applyFill="1" applyBorder="1" applyAlignment="1">
      <alignment wrapText="1"/>
    </xf>
    <xf numFmtId="0" fontId="36" fillId="0" borderId="10" xfId="42" applyFont="1" applyFill="1" applyBorder="1"/>
    <xf numFmtId="0" fontId="35" fillId="0" borderId="21" xfId="42" applyFont="1" applyFill="1" applyBorder="1" applyAlignment="1">
      <alignment vertical="top" wrapText="1"/>
    </xf>
    <xf numFmtId="0" fontId="35" fillId="0" borderId="22" xfId="42" applyFont="1" applyFill="1" applyBorder="1"/>
    <xf numFmtId="0" fontId="37" fillId="0" borderId="23" xfId="42" applyFont="1" applyFill="1" applyBorder="1"/>
    <xf numFmtId="3" fontId="37" fillId="0" borderId="24" xfId="42" applyNumberFormat="1" applyFont="1" applyFill="1" applyBorder="1"/>
    <xf numFmtId="0" fontId="21" fillId="0" borderId="10" xfId="42" applyFont="1" applyFill="1" applyBorder="1" applyAlignment="1">
      <alignment horizontal="center" vertical="center"/>
    </xf>
    <xf numFmtId="0" fontId="21" fillId="0" borderId="10" xfId="42" applyFont="1" applyFill="1" applyBorder="1" applyAlignment="1">
      <alignment wrapText="1"/>
    </xf>
    <xf numFmtId="3" fontId="37" fillId="0" borderId="15" xfId="42" applyNumberFormat="1" applyFont="1" applyFill="1" applyBorder="1" applyAlignment="1">
      <alignment horizontal="center"/>
    </xf>
    <xf numFmtId="3" fontId="37" fillId="0" borderId="16" xfId="42" applyNumberFormat="1" applyFont="1" applyFill="1" applyBorder="1" applyAlignment="1">
      <alignment horizontal="center"/>
    </xf>
    <xf numFmtId="3" fontId="37" fillId="0" borderId="17" xfId="42" applyNumberFormat="1" applyFont="1" applyFill="1" applyBorder="1" applyAlignment="1">
      <alignment horizontal="center"/>
    </xf>
    <xf numFmtId="0" fontId="37" fillId="0" borderId="22" xfId="42" applyFont="1" applyFill="1" applyBorder="1" applyAlignment="1">
      <alignment horizontal="center" vertical="center"/>
    </xf>
    <xf numFmtId="0" fontId="35" fillId="0" borderId="25" xfId="42" applyFont="1" applyFill="1" applyBorder="1" applyAlignment="1">
      <alignment horizontal="center" vertical="center"/>
    </xf>
    <xf numFmtId="0" fontId="37" fillId="0" borderId="23" xfId="42" applyFont="1" applyFill="1" applyBorder="1" applyAlignment="1">
      <alignment horizontal="center" vertical="center"/>
    </xf>
    <xf numFmtId="0" fontId="37" fillId="0" borderId="26" xfId="42" applyFont="1" applyFill="1" applyBorder="1" applyAlignment="1">
      <alignment horizontal="center"/>
    </xf>
    <xf numFmtId="0" fontId="37" fillId="0" borderId="27" xfId="42" applyFont="1" applyFill="1" applyBorder="1" applyAlignment="1">
      <alignment horizontal="center"/>
    </xf>
    <xf numFmtId="0" fontId="37" fillId="0" borderId="18" xfId="42" applyFont="1" applyFill="1" applyBorder="1"/>
    <xf numFmtId="0" fontId="37" fillId="0" borderId="20" xfId="42" applyFont="1" applyFill="1" applyBorder="1" applyAlignment="1">
      <alignment horizontal="center"/>
    </xf>
    <xf numFmtId="0" fontId="35" fillId="0" borderId="19" xfId="42" applyFont="1" applyFill="1" applyBorder="1" applyAlignment="1">
      <alignment horizontal="center"/>
    </xf>
    <xf numFmtId="0" fontId="36" fillId="0" borderId="19" xfId="42" applyFont="1" applyFill="1" applyBorder="1" applyAlignment="1">
      <alignment horizontal="center"/>
    </xf>
    <xf numFmtId="0" fontId="36" fillId="0" borderId="20" xfId="42" applyFont="1" applyFill="1" applyBorder="1" applyAlignment="1">
      <alignment horizontal="center"/>
    </xf>
    <xf numFmtId="3" fontId="37" fillId="0" borderId="10" xfId="42" applyNumberFormat="1" applyFont="1" applyFill="1" applyBorder="1" applyAlignment="1">
      <alignment horizontal="right"/>
    </xf>
    <xf numFmtId="14" fontId="35" fillId="0" borderId="21" xfId="42" applyNumberFormat="1" applyFont="1" applyFill="1" applyBorder="1"/>
    <xf numFmtId="0" fontId="38" fillId="0" borderId="20" xfId="42" applyFont="1" applyFill="1" applyBorder="1" applyAlignment="1">
      <alignment horizontal="center"/>
    </xf>
    <xf numFmtId="0" fontId="38" fillId="0" borderId="19" xfId="42" applyFont="1" applyFill="1" applyBorder="1" applyAlignment="1">
      <alignment horizontal="center"/>
    </xf>
    <xf numFmtId="0" fontId="35" fillId="0" borderId="19" xfId="42" applyFont="1" applyFill="1" applyBorder="1" applyAlignment="1">
      <alignment horizontal="center" wrapText="1"/>
    </xf>
    <xf numFmtId="0" fontId="37" fillId="0" borderId="19" xfId="42" applyFont="1" applyFill="1" applyBorder="1" applyAlignment="1"/>
    <xf numFmtId="0" fontId="35" fillId="0" borderId="20" xfId="42" applyFont="1" applyFill="1" applyBorder="1" applyAlignment="1">
      <alignment horizontal="center" wrapText="1"/>
    </xf>
    <xf numFmtId="3" fontId="35" fillId="0" borderId="10" xfId="42" applyNumberFormat="1" applyFont="1" applyFill="1" applyBorder="1" applyAlignment="1">
      <alignment wrapText="1"/>
    </xf>
    <xf numFmtId="0" fontId="39" fillId="0" borderId="20" xfId="42" applyFont="1" applyFill="1" applyBorder="1" applyAlignment="1"/>
    <xf numFmtId="0" fontId="39" fillId="0" borderId="21" xfId="42" applyFont="1" applyFill="1" applyBorder="1" applyAlignment="1"/>
    <xf numFmtId="0" fontId="35" fillId="0" borderId="25" xfId="42" applyFont="1" applyFill="1" applyBorder="1"/>
    <xf numFmtId="0" fontId="35" fillId="0" borderId="14" xfId="42" applyFont="1" applyFill="1" applyBorder="1"/>
    <xf numFmtId="0" fontId="35" fillId="0" borderId="12" xfId="42" applyFont="1" applyFill="1" applyBorder="1"/>
    <xf numFmtId="0" fontId="35" fillId="0" borderId="13" xfId="42" applyFont="1" applyFill="1" applyBorder="1"/>
    <xf numFmtId="1" fontId="37" fillId="0" borderId="28" xfId="42" applyNumberFormat="1" applyFont="1" applyFill="1" applyBorder="1" applyAlignment="1">
      <alignment horizontal="center" vertical="center"/>
    </xf>
    <xf numFmtId="0" fontId="37" fillId="0" borderId="26" xfId="42" applyFont="1" applyFill="1" applyBorder="1"/>
    <xf numFmtId="0" fontId="37" fillId="0" borderId="27" xfId="42" applyFont="1" applyFill="1" applyBorder="1" applyAlignment="1">
      <alignment horizontal="right"/>
    </xf>
    <xf numFmtId="0" fontId="37" fillId="0" borderId="29" xfId="42" applyFont="1" applyFill="1" applyBorder="1"/>
    <xf numFmtId="0" fontId="35" fillId="0" borderId="25" xfId="42" applyFont="1" applyFill="1" applyBorder="1" applyAlignment="1">
      <alignment horizontal="right"/>
    </xf>
    <xf numFmtId="0" fontId="35" fillId="0" borderId="23" xfId="42" applyFont="1" applyFill="1" applyBorder="1"/>
    <xf numFmtId="3" fontId="35" fillId="0" borderId="30" xfId="42" applyNumberFormat="1" applyFont="1" applyFill="1" applyBorder="1" applyAlignment="1">
      <alignment horizontal="right"/>
    </xf>
    <xf numFmtId="3" fontId="35" fillId="0" borderId="31" xfId="42" applyNumberFormat="1" applyFont="1" applyFill="1" applyBorder="1" applyAlignment="1">
      <alignment horizontal="center" wrapText="1"/>
    </xf>
    <xf numFmtId="0" fontId="35" fillId="0" borderId="31" xfId="42" applyFont="1" applyFill="1" applyBorder="1" applyAlignment="1">
      <alignment horizontal="center" wrapText="1"/>
    </xf>
    <xf numFmtId="0" fontId="35" fillId="0" borderId="32" xfId="42" applyFont="1" applyFill="1" applyBorder="1" applyAlignment="1">
      <alignment horizontal="center" wrapText="1"/>
    </xf>
    <xf numFmtId="0" fontId="35" fillId="0" borderId="20" xfId="42" applyFont="1" applyFill="1" applyBorder="1" applyAlignment="1">
      <alignment horizontal="right" vertical="center"/>
    </xf>
    <xf numFmtId="3" fontId="35" fillId="0" borderId="13" xfId="42" applyNumberFormat="1" applyFont="1" applyFill="1" applyBorder="1"/>
    <xf numFmtId="0" fontId="35" fillId="0" borderId="33" xfId="42" applyFont="1" applyFill="1" applyBorder="1" applyAlignment="1">
      <alignment wrapText="1"/>
    </xf>
    <xf numFmtId="0" fontId="37" fillId="0" borderId="21" xfId="42" applyFont="1" applyFill="1" applyBorder="1" applyAlignment="1">
      <alignment wrapText="1"/>
    </xf>
    <xf numFmtId="0" fontId="36" fillId="0" borderId="21" xfId="42" applyFont="1" applyFill="1" applyBorder="1" applyAlignment="1">
      <alignment wrapText="1"/>
    </xf>
    <xf numFmtId="0" fontId="38" fillId="0" borderId="21" xfId="42" applyFont="1" applyFill="1" applyBorder="1" applyAlignment="1">
      <alignment wrapText="1"/>
    </xf>
    <xf numFmtId="0" fontId="35" fillId="0" borderId="21" xfId="0" applyFont="1" applyFill="1" applyBorder="1" applyAlignment="1">
      <alignment wrapText="1"/>
    </xf>
    <xf numFmtId="3" fontId="36" fillId="0" borderId="13" xfId="42" applyNumberFormat="1" applyFont="1" applyFill="1" applyBorder="1"/>
    <xf numFmtId="3" fontId="36" fillId="0" borderId="33" xfId="42" applyNumberFormat="1" applyFont="1" applyFill="1" applyBorder="1"/>
    <xf numFmtId="3" fontId="38" fillId="0" borderId="33" xfId="42" applyNumberFormat="1" applyFont="1" applyFill="1" applyBorder="1"/>
    <xf numFmtId="3" fontId="37" fillId="0" borderId="33" xfId="42" applyNumberFormat="1" applyFont="1" applyFill="1" applyBorder="1" applyAlignment="1">
      <alignment horizontal="right"/>
    </xf>
    <xf numFmtId="3" fontId="38" fillId="0" borderId="34" xfId="42" applyNumberFormat="1" applyFont="1" applyFill="1" applyBorder="1"/>
    <xf numFmtId="3" fontId="40" fillId="0" borderId="0" xfId="40" applyNumberFormat="1" applyFont="1"/>
    <xf numFmtId="0" fontId="41" fillId="0" borderId="0" xfId="40" applyFont="1"/>
    <xf numFmtId="0" fontId="26" fillId="0" borderId="0" xfId="40" applyFont="1" applyAlignment="1">
      <alignment horizontal="center" vertical="center"/>
    </xf>
    <xf numFmtId="0" fontId="26" fillId="0" borderId="0" xfId="40" applyFont="1"/>
    <xf numFmtId="3" fontId="26" fillId="0" borderId="0" xfId="40" applyNumberFormat="1" applyFont="1"/>
    <xf numFmtId="0" fontId="28" fillId="0" borderId="0" xfId="40" applyFont="1"/>
    <xf numFmtId="0" fontId="26" fillId="0" borderId="0" xfId="40" applyFont="1" applyBorder="1" applyAlignment="1">
      <alignment horizontal="center" vertical="center"/>
    </xf>
    <xf numFmtId="0" fontId="28" fillId="0" borderId="0" xfId="40" applyFont="1" applyBorder="1" applyAlignment="1">
      <alignment horizontal="center" vertical="center"/>
    </xf>
    <xf numFmtId="3" fontId="28" fillId="0" borderId="0" xfId="40" applyNumberFormat="1" applyFont="1" applyBorder="1"/>
    <xf numFmtId="0" fontId="29" fillId="0" borderId="0" xfId="40" applyFont="1"/>
    <xf numFmtId="3" fontId="29" fillId="0" borderId="0" xfId="40" applyNumberFormat="1" applyFont="1"/>
    <xf numFmtId="3" fontId="42" fillId="0" borderId="0" xfId="40" applyNumberFormat="1" applyFont="1"/>
    <xf numFmtId="0" fontId="43" fillId="0" borderId="0" xfId="40" applyFont="1"/>
    <xf numFmtId="0" fontId="28" fillId="0" borderId="0" xfId="40" applyFont="1" applyBorder="1" applyAlignment="1">
      <alignment horizontal="center" vertical="center" wrapText="1"/>
    </xf>
    <xf numFmtId="3" fontId="45" fillId="0" borderId="0" xfId="40" applyNumberFormat="1" applyFont="1" applyAlignment="1">
      <alignment horizontal="center" vertical="center"/>
    </xf>
    <xf numFmtId="0" fontId="28" fillId="0" borderId="0" xfId="40" applyFont="1" applyAlignment="1">
      <alignment horizontal="center" vertical="center"/>
    </xf>
    <xf numFmtId="0" fontId="26" fillId="0" borderId="0" xfId="40" applyFont="1" applyFill="1" applyBorder="1" applyAlignment="1">
      <alignment vertical="center"/>
    </xf>
    <xf numFmtId="0" fontId="27" fillId="0" borderId="0" xfId="40" applyFont="1" applyFill="1" applyBorder="1" applyAlignment="1">
      <alignment horizontal="center" vertical="center" wrapText="1"/>
    </xf>
    <xf numFmtId="3" fontId="26" fillId="0" borderId="0" xfId="40" applyNumberFormat="1" applyFont="1" applyBorder="1"/>
    <xf numFmtId="0" fontId="27" fillId="0" borderId="0" xfId="40" applyFont="1" applyBorder="1" applyAlignment="1">
      <alignment horizontal="left"/>
    </xf>
    <xf numFmtId="0" fontId="26" fillId="0" borderId="0" xfId="40" applyFont="1" applyBorder="1" applyAlignment="1">
      <alignment horizontal="right"/>
    </xf>
    <xf numFmtId="49" fontId="26" fillId="0" borderId="0" xfId="40" applyNumberFormat="1" applyFont="1" applyBorder="1" applyAlignment="1">
      <alignment horizontal="right" vertical="center"/>
    </xf>
    <xf numFmtId="3" fontId="26" fillId="0" borderId="0" xfId="40" applyNumberFormat="1" applyFont="1" applyFill="1" applyBorder="1"/>
    <xf numFmtId="0" fontId="26" fillId="0" borderId="35" xfId="40" applyFont="1" applyBorder="1" applyAlignment="1">
      <alignment horizontal="center" vertical="center"/>
    </xf>
    <xf numFmtId="0" fontId="28" fillId="0" borderId="35" xfId="40" applyFont="1" applyBorder="1" applyAlignment="1">
      <alignment horizontal="right"/>
    </xf>
    <xf numFmtId="0" fontId="28" fillId="0" borderId="35" xfId="40" applyFont="1" applyBorder="1" applyAlignment="1">
      <alignment horizontal="center" vertical="center"/>
    </xf>
    <xf numFmtId="3" fontId="28" fillId="0" borderId="35" xfId="40" applyNumberFormat="1" applyFont="1" applyBorder="1"/>
    <xf numFmtId="0" fontId="26" fillId="0" borderId="0" xfId="40" applyFont="1" applyBorder="1" applyAlignment="1">
      <alignment horizontal="center" vertical="center" wrapText="1"/>
    </xf>
    <xf numFmtId="0" fontId="25" fillId="0" borderId="0" xfId="40" applyFont="1" applyBorder="1" applyAlignment="1">
      <alignment horizontal="center" vertical="center"/>
    </xf>
    <xf numFmtId="3" fontId="44" fillId="0" borderId="0" xfId="40" applyNumberFormat="1" applyFont="1" applyBorder="1"/>
    <xf numFmtId="3" fontId="46" fillId="0" borderId="0" xfId="40" applyNumberFormat="1" applyFont="1"/>
    <xf numFmtId="0" fontId="25" fillId="0" borderId="0" xfId="40" applyFont="1"/>
    <xf numFmtId="0" fontId="29" fillId="0" borderId="0" xfId="40" applyFont="1" applyBorder="1" applyAlignment="1">
      <alignment horizontal="right"/>
    </xf>
    <xf numFmtId="3" fontId="29" fillId="0" borderId="0" xfId="40" applyNumberFormat="1" applyFont="1" applyBorder="1"/>
    <xf numFmtId="0" fontId="26" fillId="0" borderId="0" xfId="40" applyFont="1" applyBorder="1"/>
    <xf numFmtId="3" fontId="29" fillId="0" borderId="0" xfId="40" applyNumberFormat="1" applyFont="1" applyBorder="1" applyAlignment="1">
      <alignment horizontal="center"/>
    </xf>
    <xf numFmtId="0" fontId="26" fillId="0" borderId="0" xfId="40" applyFont="1" applyFill="1" applyBorder="1" applyAlignment="1">
      <alignment horizontal="center" vertical="center"/>
    </xf>
    <xf numFmtId="0" fontId="27" fillId="0" borderId="0" xfId="40" applyFont="1" applyFill="1" applyBorder="1" applyAlignment="1">
      <alignment horizontal="left"/>
    </xf>
    <xf numFmtId="0" fontId="26" fillId="0" borderId="0" xfId="40" applyFont="1" applyFill="1" applyBorder="1" applyAlignment="1">
      <alignment horizontal="right"/>
    </xf>
    <xf numFmtId="49" fontId="26" fillId="0" borderId="0" xfId="40" applyNumberFormat="1" applyFont="1" applyFill="1" applyBorder="1" applyAlignment="1">
      <alignment horizontal="right" vertical="center"/>
    </xf>
    <xf numFmtId="0" fontId="26" fillId="0" borderId="0" xfId="40" applyFont="1" applyFill="1"/>
    <xf numFmtId="0" fontId="26" fillId="0" borderId="0" xfId="40" applyFont="1" applyFill="1" applyBorder="1" applyAlignment="1">
      <alignment horizontal="right" vertical="center"/>
    </xf>
    <xf numFmtId="0" fontId="27" fillId="0" borderId="35" xfId="40" applyFont="1" applyFill="1" applyBorder="1" applyAlignment="1">
      <alignment horizontal="center" vertical="center"/>
    </xf>
    <xf numFmtId="0" fontId="28" fillId="0" borderId="35" xfId="40" applyFont="1" applyFill="1" applyBorder="1" applyAlignment="1">
      <alignment horizontal="right"/>
    </xf>
    <xf numFmtId="0" fontId="28" fillId="0" borderId="35" xfId="40" applyFont="1" applyFill="1" applyBorder="1" applyAlignment="1">
      <alignment horizontal="center" vertical="center"/>
    </xf>
    <xf numFmtId="3" fontId="28" fillId="0" borderId="35" xfId="40" applyNumberFormat="1" applyFont="1" applyFill="1" applyBorder="1"/>
    <xf numFmtId="3" fontId="43" fillId="0" borderId="0" xfId="40" applyNumberFormat="1" applyFont="1"/>
    <xf numFmtId="3" fontId="37" fillId="0" borderId="33" xfId="42" applyNumberFormat="1" applyFont="1" applyFill="1" applyBorder="1"/>
    <xf numFmtId="3" fontId="35" fillId="0" borderId="33" xfId="42" applyNumberFormat="1" applyFont="1" applyFill="1" applyBorder="1"/>
    <xf numFmtId="0" fontId="37" fillId="0" borderId="36" xfId="42" applyFont="1" applyFill="1" applyBorder="1"/>
    <xf numFmtId="0" fontId="35" fillId="0" borderId="33" xfId="42" applyFont="1" applyFill="1" applyBorder="1"/>
    <xf numFmtId="0" fontId="37" fillId="0" borderId="33" xfId="42" applyFont="1" applyFill="1" applyBorder="1"/>
    <xf numFmtId="0" fontId="36" fillId="0" borderId="33" xfId="42" applyFont="1" applyFill="1" applyBorder="1"/>
    <xf numFmtId="0" fontId="37" fillId="0" borderId="33" xfId="42" applyFont="1" applyFill="1" applyBorder="1" applyAlignment="1">
      <alignment wrapText="1"/>
    </xf>
    <xf numFmtId="0" fontId="36" fillId="0" borderId="33" xfId="42" applyFont="1" applyFill="1" applyBorder="1" applyAlignment="1">
      <alignment wrapText="1"/>
    </xf>
    <xf numFmtId="0" fontId="38" fillId="0" borderId="33" xfId="42" applyFont="1" applyFill="1" applyBorder="1" applyAlignment="1">
      <alignment wrapText="1"/>
    </xf>
    <xf numFmtId="3" fontId="37" fillId="0" borderId="34" xfId="42" applyNumberFormat="1" applyFont="1" applyFill="1" applyBorder="1"/>
    <xf numFmtId="0" fontId="38" fillId="0" borderId="33" xfId="42" applyFont="1" applyFill="1" applyBorder="1"/>
    <xf numFmtId="0" fontId="39" fillId="0" borderId="33" xfId="42" applyFont="1" applyFill="1" applyBorder="1" applyAlignment="1"/>
    <xf numFmtId="0" fontId="36" fillId="0" borderId="26" xfId="42" applyFont="1" applyFill="1" applyBorder="1"/>
    <xf numFmtId="0" fontId="36" fillId="0" borderId="10" xfId="42" applyFont="1" applyFill="1" applyBorder="1" applyAlignment="1">
      <alignment wrapText="1"/>
    </xf>
    <xf numFmtId="0" fontId="35" fillId="0" borderId="10" xfId="42" applyFont="1" applyFill="1" applyBorder="1" applyAlignment="1">
      <alignment wrapText="1"/>
    </xf>
    <xf numFmtId="0" fontId="38" fillId="0" borderId="10" xfId="42" applyFont="1" applyFill="1" applyBorder="1" applyAlignment="1">
      <alignment wrapText="1"/>
    </xf>
    <xf numFmtId="0" fontId="37" fillId="0" borderId="10" xfId="42" applyFont="1" applyFill="1" applyBorder="1" applyAlignment="1">
      <alignment wrapText="1"/>
    </xf>
    <xf numFmtId="0" fontId="38" fillId="0" borderId="10" xfId="42" applyFont="1" applyFill="1" applyBorder="1"/>
    <xf numFmtId="0" fontId="39" fillId="0" borderId="10" xfId="42" applyFont="1" applyFill="1" applyBorder="1" applyAlignment="1"/>
    <xf numFmtId="3" fontId="35" fillId="0" borderId="33" xfId="42" applyNumberFormat="1" applyFont="1" applyFill="1" applyBorder="1" applyAlignment="1">
      <alignment wrapText="1"/>
    </xf>
    <xf numFmtId="3" fontId="37" fillId="0" borderId="37" xfId="42" applyNumberFormat="1" applyFont="1" applyFill="1" applyBorder="1"/>
    <xf numFmtId="0" fontId="37" fillId="0" borderId="38" xfId="42" applyFont="1" applyFill="1" applyBorder="1"/>
    <xf numFmtId="0" fontId="37" fillId="0" borderId="39" xfId="42" applyFont="1" applyFill="1" applyBorder="1"/>
    <xf numFmtId="3" fontId="36" fillId="0" borderId="33" xfId="42" applyNumberFormat="1" applyFont="1" applyFill="1" applyBorder="1" applyAlignment="1">
      <alignment wrapText="1"/>
    </xf>
    <xf numFmtId="3" fontId="36" fillId="0" borderId="10" xfId="42" applyNumberFormat="1" applyFont="1" applyFill="1" applyBorder="1" applyAlignment="1">
      <alignment wrapText="1"/>
    </xf>
    <xf numFmtId="3" fontId="35" fillId="0" borderId="40" xfId="42" applyNumberFormat="1" applyFont="1" applyFill="1" applyBorder="1" applyAlignment="1">
      <alignment horizontal="center" wrapText="1"/>
    </xf>
    <xf numFmtId="0" fontId="35" fillId="0" borderId="40" xfId="42" applyFont="1" applyFill="1" applyBorder="1" applyAlignment="1">
      <alignment horizontal="center" wrapText="1"/>
    </xf>
    <xf numFmtId="3" fontId="38" fillId="0" borderId="33" xfId="42" applyNumberFormat="1" applyFont="1" applyFill="1" applyBorder="1" applyAlignment="1">
      <alignment wrapText="1"/>
    </xf>
    <xf numFmtId="3" fontId="37" fillId="0" borderId="33" xfId="42" applyNumberFormat="1" applyFont="1" applyFill="1" applyBorder="1" applyAlignment="1">
      <alignment wrapText="1"/>
    </xf>
    <xf numFmtId="3" fontId="38" fillId="0" borderId="10" xfId="42" applyNumberFormat="1" applyFont="1" applyFill="1" applyBorder="1" applyAlignment="1">
      <alignment wrapText="1"/>
    </xf>
    <xf numFmtId="3" fontId="37" fillId="0" borderId="10" xfId="42" applyNumberFormat="1" applyFont="1" applyFill="1" applyBorder="1" applyAlignment="1">
      <alignment wrapText="1"/>
    </xf>
    <xf numFmtId="3" fontId="35" fillId="0" borderId="33" xfId="42" applyNumberFormat="1" applyFont="1" applyFill="1" applyBorder="1" applyAlignment="1">
      <alignment vertical="top" wrapText="1"/>
    </xf>
    <xf numFmtId="3" fontId="35" fillId="0" borderId="10" xfId="42" applyNumberFormat="1" applyFont="1" applyFill="1" applyBorder="1" applyAlignment="1">
      <alignment vertical="top" wrapText="1"/>
    </xf>
    <xf numFmtId="3" fontId="37" fillId="0" borderId="10" xfId="0" applyNumberFormat="1" applyFont="1" applyFill="1" applyBorder="1" applyAlignment="1"/>
    <xf numFmtId="3" fontId="37" fillId="0" borderId="41" xfId="42" applyNumberFormat="1" applyFont="1" applyFill="1" applyBorder="1"/>
    <xf numFmtId="0" fontId="35" fillId="0" borderId="42" xfId="42" applyFont="1" applyFill="1" applyBorder="1" applyAlignment="1">
      <alignment horizontal="right"/>
    </xf>
    <xf numFmtId="0" fontId="37" fillId="0" borderId="43" xfId="42" applyFont="1" applyFill="1" applyBorder="1"/>
    <xf numFmtId="0" fontId="35" fillId="0" borderId="37" xfId="42" applyFont="1" applyFill="1" applyBorder="1"/>
    <xf numFmtId="0" fontId="37" fillId="0" borderId="37" xfId="42" applyFont="1" applyFill="1" applyBorder="1"/>
    <xf numFmtId="0" fontId="36" fillId="0" borderId="37" xfId="42" applyFont="1" applyFill="1" applyBorder="1"/>
    <xf numFmtId="3" fontId="35" fillId="0" borderId="37" xfId="42" applyNumberFormat="1" applyFont="1" applyFill="1" applyBorder="1"/>
    <xf numFmtId="3" fontId="36" fillId="0" borderId="37" xfId="42" applyNumberFormat="1" applyFont="1" applyFill="1" applyBorder="1"/>
    <xf numFmtId="0" fontId="37" fillId="0" borderId="37" xfId="42" applyFont="1" applyFill="1" applyBorder="1" applyAlignment="1">
      <alignment wrapText="1"/>
    </xf>
    <xf numFmtId="0" fontId="35" fillId="0" borderId="37" xfId="42" applyFont="1" applyFill="1" applyBorder="1" applyAlignment="1">
      <alignment wrapText="1"/>
    </xf>
    <xf numFmtId="0" fontId="36" fillId="0" borderId="37" xfId="42" applyFont="1" applyFill="1" applyBorder="1" applyAlignment="1">
      <alignment wrapText="1"/>
    </xf>
    <xf numFmtId="0" fontId="38" fillId="0" borderId="37" xfId="42" applyFont="1" applyFill="1" applyBorder="1" applyAlignment="1">
      <alignment wrapText="1"/>
    </xf>
    <xf numFmtId="3" fontId="38" fillId="0" borderId="37" xfId="42" applyNumberFormat="1" applyFont="1" applyFill="1" applyBorder="1" applyAlignment="1">
      <alignment wrapText="1"/>
    </xf>
    <xf numFmtId="3" fontId="35" fillId="0" borderId="37" xfId="42" applyNumberFormat="1" applyFont="1" applyFill="1" applyBorder="1" applyAlignment="1">
      <alignment wrapText="1"/>
    </xf>
    <xf numFmtId="3" fontId="36" fillId="0" borderId="37" xfId="42" applyNumberFormat="1" applyFont="1" applyFill="1" applyBorder="1" applyAlignment="1">
      <alignment wrapText="1"/>
    </xf>
    <xf numFmtId="3" fontId="37" fillId="0" borderId="37" xfId="42" applyNumberFormat="1" applyFont="1" applyFill="1" applyBorder="1" applyAlignment="1">
      <alignment wrapText="1"/>
    </xf>
    <xf numFmtId="3" fontId="37" fillId="0" borderId="33" xfId="0" applyNumberFormat="1" applyFont="1" applyFill="1" applyBorder="1" applyAlignment="1"/>
    <xf numFmtId="3" fontId="37" fillId="0" borderId="37" xfId="0" applyNumberFormat="1" applyFont="1" applyFill="1" applyBorder="1" applyAlignment="1"/>
    <xf numFmtId="3" fontId="35" fillId="0" borderId="37" xfId="42" applyNumberFormat="1" applyFont="1" applyFill="1" applyBorder="1" applyAlignment="1">
      <alignment vertical="top" wrapText="1"/>
    </xf>
    <xf numFmtId="3" fontId="37" fillId="0" borderId="44" xfId="42" applyNumberFormat="1" applyFont="1" applyFill="1" applyBorder="1"/>
    <xf numFmtId="0" fontId="28" fillId="0" borderId="0" xfId="40" applyFont="1" applyFill="1" applyBorder="1" applyAlignment="1">
      <alignment horizontal="center" vertical="center" wrapText="1"/>
    </xf>
    <xf numFmtId="0" fontId="28" fillId="0" borderId="0" xfId="40" applyFont="1" applyFill="1" applyBorder="1" applyAlignment="1">
      <alignment horizontal="center" vertical="center"/>
    </xf>
    <xf numFmtId="0" fontId="26" fillId="0" borderId="35" xfId="40" applyFont="1" applyFill="1" applyBorder="1" applyAlignment="1">
      <alignment horizontal="center" vertical="center"/>
    </xf>
    <xf numFmtId="0" fontId="26" fillId="0" borderId="0" xfId="40" applyFont="1" applyFill="1" applyBorder="1" applyAlignment="1">
      <alignment horizontal="center" vertical="center" wrapText="1"/>
    </xf>
    <xf numFmtId="0" fontId="26" fillId="0" borderId="0" xfId="40" applyFont="1" applyFill="1" applyBorder="1" applyAlignment="1">
      <alignment horizontal="left" vertical="center"/>
    </xf>
    <xf numFmtId="3" fontId="38" fillId="0" borderId="34" xfId="42" applyNumberFormat="1" applyFont="1" applyFill="1" applyBorder="1" applyAlignment="1">
      <alignment wrapText="1"/>
    </xf>
    <xf numFmtId="0" fontId="0" fillId="0" borderId="0" xfId="0" applyAlignment="1"/>
    <xf numFmtId="0" fontId="47" fillId="0" borderId="0" xfId="44" applyFont="1"/>
    <xf numFmtId="0" fontId="47" fillId="0" borderId="0" xfId="44" applyFont="1" applyAlignment="1">
      <alignment wrapText="1"/>
    </xf>
    <xf numFmtId="0" fontId="50" fillId="0" borderId="0" xfId="44" applyFont="1" applyAlignment="1">
      <alignment wrapText="1"/>
    </xf>
    <xf numFmtId="0" fontId="50" fillId="0" borderId="0" xfId="44" applyFont="1"/>
    <xf numFmtId="3" fontId="47" fillId="0" borderId="10" xfId="44" applyNumberFormat="1" applyFont="1" applyFill="1" applyBorder="1" applyAlignment="1">
      <alignment horizontal="right" vertical="center"/>
    </xf>
    <xf numFmtId="0" fontId="47" fillId="0" borderId="0" xfId="44" applyFont="1" applyBorder="1"/>
    <xf numFmtId="3" fontId="47" fillId="0" borderId="0" xfId="44" applyNumberFormat="1" applyFont="1" applyFill="1" applyBorder="1"/>
    <xf numFmtId="0" fontId="26" fillId="0" borderId="0" xfId="41" applyFont="1"/>
    <xf numFmtId="0" fontId="35" fillId="0" borderId="21" xfId="42" applyFont="1" applyFill="1" applyBorder="1" applyAlignment="1"/>
    <xf numFmtId="3" fontId="37" fillId="0" borderId="37" xfId="42" applyNumberFormat="1" applyFont="1" applyFill="1" applyBorder="1" applyAlignment="1">
      <alignment horizontal="right"/>
    </xf>
    <xf numFmtId="0" fontId="38" fillId="0" borderId="37" xfId="42" applyFont="1" applyFill="1" applyBorder="1"/>
    <xf numFmtId="3" fontId="38" fillId="0" borderId="37" xfId="42" applyNumberFormat="1" applyFont="1" applyFill="1" applyBorder="1"/>
    <xf numFmtId="3" fontId="38" fillId="0" borderId="20" xfId="42" applyNumberFormat="1" applyFont="1" applyFill="1" applyBorder="1"/>
    <xf numFmtId="3" fontId="37" fillId="0" borderId="25" xfId="42" applyNumberFormat="1" applyFont="1" applyFill="1" applyBorder="1"/>
    <xf numFmtId="0" fontId="4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42" xfId="0" applyFont="1" applyBorder="1" applyAlignment="1">
      <alignment wrapText="1"/>
    </xf>
    <xf numFmtId="0" fontId="25" fillId="0" borderId="10" xfId="0" applyFont="1" applyBorder="1" applyAlignment="1">
      <alignment horizontal="left" wrapText="1"/>
    </xf>
    <xf numFmtId="0" fontId="25" fillId="0" borderId="42" xfId="0" applyFont="1" applyBorder="1" applyAlignment="1"/>
    <xf numFmtId="0" fontId="51" fillId="0" borderId="0" xfId="0" applyFont="1"/>
    <xf numFmtId="3" fontId="35" fillId="0" borderId="13" xfId="42" applyNumberFormat="1" applyFont="1" applyFill="1" applyBorder="1" applyAlignment="1">
      <alignment wrapText="1"/>
    </xf>
    <xf numFmtId="0" fontId="36" fillId="0" borderId="0" xfId="42" applyFont="1" applyFill="1" applyBorder="1" applyAlignment="1">
      <alignment horizontal="right" wrapText="1"/>
    </xf>
    <xf numFmtId="0" fontId="21" fillId="0" borderId="0" xfId="42" applyFont="1" applyFill="1" applyBorder="1"/>
    <xf numFmtId="0" fontId="21" fillId="0" borderId="15" xfId="42" applyFont="1" applyFill="1" applyBorder="1"/>
    <xf numFmtId="0" fontId="35" fillId="0" borderId="34" xfId="42" applyFont="1" applyFill="1" applyBorder="1"/>
    <xf numFmtId="0" fontId="36" fillId="0" borderId="34" xfId="42" applyFont="1" applyFill="1" applyBorder="1"/>
    <xf numFmtId="0" fontId="37" fillId="0" borderId="34" xfId="42" applyFont="1" applyFill="1" applyBorder="1"/>
    <xf numFmtId="3" fontId="36" fillId="0" borderId="34" xfId="42" applyNumberFormat="1" applyFont="1" applyFill="1" applyBorder="1"/>
    <xf numFmtId="3" fontId="35" fillId="0" borderId="51" xfId="0" applyNumberFormat="1" applyFont="1" applyFill="1" applyBorder="1"/>
    <xf numFmtId="3" fontId="35" fillId="0" borderId="51" xfId="0" applyNumberFormat="1" applyFont="1" applyFill="1" applyBorder="1" applyAlignment="1">
      <alignment wrapText="1"/>
    </xf>
    <xf numFmtId="3" fontId="36" fillId="0" borderId="42" xfId="42" applyNumberFormat="1" applyFont="1" applyFill="1" applyBorder="1"/>
    <xf numFmtId="3" fontId="35" fillId="0" borderId="34" xfId="42" applyNumberFormat="1" applyFont="1" applyFill="1" applyBorder="1"/>
    <xf numFmtId="0" fontId="36" fillId="0" borderId="20" xfId="42" applyFont="1" applyFill="1" applyBorder="1" applyAlignment="1">
      <alignment wrapText="1"/>
    </xf>
    <xf numFmtId="16" fontId="35" fillId="0" borderId="21" xfId="42" applyNumberFormat="1" applyFont="1" applyFill="1" applyBorder="1" applyAlignment="1">
      <alignment wrapText="1"/>
    </xf>
    <xf numFmtId="0" fontId="35" fillId="0" borderId="34" xfId="42" applyFont="1" applyFill="1" applyBorder="1" applyAlignment="1">
      <alignment wrapText="1"/>
    </xf>
    <xf numFmtId="0" fontId="38" fillId="0" borderId="13" xfId="42" applyFont="1" applyFill="1" applyBorder="1"/>
    <xf numFmtId="0" fontId="35" fillId="0" borderId="52" xfId="42" applyFont="1" applyFill="1" applyBorder="1" applyAlignment="1">
      <alignment horizontal="center" wrapText="1"/>
    </xf>
    <xf numFmtId="0" fontId="37" fillId="0" borderId="11" xfId="42" applyFont="1" applyFill="1" applyBorder="1"/>
    <xf numFmtId="3" fontId="37" fillId="0" borderId="34" xfId="42" applyNumberFormat="1" applyFont="1" applyFill="1" applyBorder="1" applyAlignment="1">
      <alignment horizontal="right"/>
    </xf>
    <xf numFmtId="3" fontId="35" fillId="0" borderId="34" xfId="42" applyNumberFormat="1" applyFont="1" applyFill="1" applyBorder="1" applyAlignment="1">
      <alignment wrapText="1"/>
    </xf>
    <xf numFmtId="0" fontId="38" fillId="0" borderId="34" xfId="42" applyFont="1" applyFill="1" applyBorder="1"/>
    <xf numFmtId="3" fontId="35" fillId="0" borderId="0" xfId="0" applyNumberFormat="1" applyFont="1" applyFill="1" applyBorder="1" applyAlignment="1">
      <alignment wrapText="1"/>
    </xf>
    <xf numFmtId="0" fontId="21" fillId="0" borderId="34" xfId="42" applyFont="1" applyFill="1" applyBorder="1"/>
    <xf numFmtId="3" fontId="35" fillId="0" borderId="20" xfId="42" applyNumberFormat="1" applyFont="1" applyFill="1" applyBorder="1" applyAlignment="1">
      <alignment wrapText="1"/>
    </xf>
    <xf numFmtId="0" fontId="21" fillId="0" borderId="0" xfId="42" applyFont="1" applyBorder="1"/>
    <xf numFmtId="0" fontId="36" fillId="0" borderId="0" xfId="42" applyFont="1" applyFill="1" applyBorder="1" applyAlignment="1">
      <alignment horizontal="right"/>
    </xf>
    <xf numFmtId="3" fontId="38" fillId="0" borderId="19" xfId="42" applyNumberFormat="1" applyFont="1" applyFill="1" applyBorder="1"/>
    <xf numFmtId="3" fontId="37" fillId="0" borderId="19" xfId="42" applyNumberFormat="1" applyFont="1" applyFill="1" applyBorder="1"/>
    <xf numFmtId="0" fontId="39" fillId="0" borderId="34" xfId="42" applyFont="1" applyFill="1" applyBorder="1" applyAlignment="1"/>
    <xf numFmtId="0" fontId="32" fillId="0" borderId="0" xfId="0" applyFont="1" applyAlignment="1">
      <alignment horizontal="right"/>
    </xf>
    <xf numFmtId="0" fontId="21" fillId="0" borderId="0" xfId="42" applyFont="1" applyFill="1" applyBorder="1" applyAlignment="1">
      <alignment horizontal="right"/>
    </xf>
    <xf numFmtId="0" fontId="34" fillId="0" borderId="0" xfId="0" applyFont="1" applyFill="1" applyBorder="1" applyAlignment="1">
      <alignment horizontal="right" wrapText="1"/>
    </xf>
    <xf numFmtId="3" fontId="21" fillId="0" borderId="10" xfId="42" applyNumberFormat="1" applyFont="1" applyFill="1" applyBorder="1"/>
    <xf numFmtId="3" fontId="37" fillId="0" borderId="22" xfId="42" applyNumberFormat="1" applyFont="1" applyFill="1" applyBorder="1"/>
    <xf numFmtId="0" fontId="52" fillId="0" borderId="0" xfId="0" applyFont="1" applyAlignment="1">
      <alignment wrapText="1"/>
    </xf>
    <xf numFmtId="0" fontId="52" fillId="0" borderId="0" xfId="0" applyFont="1"/>
    <xf numFmtId="0" fontId="25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/>
    <xf numFmtId="0" fontId="33" fillId="0" borderId="0" xfId="0" applyFont="1"/>
    <xf numFmtId="0" fontId="32" fillId="0" borderId="0" xfId="0" applyFont="1" applyFill="1" applyAlignment="1">
      <alignment horizontal="right"/>
    </xf>
    <xf numFmtId="0" fontId="0" fillId="0" borderId="0" xfId="0" applyFill="1"/>
    <xf numFmtId="0" fontId="33" fillId="0" borderId="0" xfId="39" applyFont="1" applyAlignment="1">
      <alignment wrapText="1"/>
    </xf>
    <xf numFmtId="0" fontId="33" fillId="0" borderId="0" xfId="39" applyFont="1"/>
    <xf numFmtId="0" fontId="54" fillId="0" borderId="0" xfId="39" applyFont="1" applyAlignment="1">
      <alignment wrapText="1"/>
    </xf>
    <xf numFmtId="3" fontId="54" fillId="0" borderId="0" xfId="39" applyNumberFormat="1" applyFont="1" applyAlignment="1">
      <alignment horizontal="right"/>
    </xf>
    <xf numFmtId="0" fontId="54" fillId="0" borderId="0" xfId="39" applyFont="1" applyAlignment="1">
      <alignment vertical="center" wrapText="1"/>
    </xf>
    <xf numFmtId="0" fontId="33" fillId="0" borderId="0" xfId="39" applyFont="1" applyAlignment="1">
      <alignment horizontal="center" vertical="center" wrapText="1"/>
    </xf>
    <xf numFmtId="0" fontId="33" fillId="0" borderId="0" xfId="39" applyFont="1" applyAlignment="1">
      <alignment vertical="center"/>
    </xf>
    <xf numFmtId="3" fontId="33" fillId="0" borderId="0" xfId="39" applyNumberFormat="1" applyFont="1" applyFill="1" applyAlignment="1">
      <alignment horizontal="center"/>
    </xf>
    <xf numFmtId="0" fontId="33" fillId="0" borderId="0" xfId="39" applyFont="1" applyFill="1" applyAlignment="1">
      <alignment horizontal="center"/>
    </xf>
    <xf numFmtId="0" fontId="33" fillId="0" borderId="0" xfId="39" applyFont="1" applyFill="1" applyAlignment="1">
      <alignment horizontal="center" wrapText="1"/>
    </xf>
    <xf numFmtId="3" fontId="33" fillId="0" borderId="0" xfId="39" applyNumberFormat="1" applyFont="1" applyAlignment="1">
      <alignment horizontal="center"/>
    </xf>
    <xf numFmtId="3" fontId="33" fillId="0" borderId="0" xfId="39" applyNumberFormat="1" applyFont="1" applyFill="1" applyBorder="1"/>
    <xf numFmtId="0" fontId="33" fillId="0" borderId="0" xfId="39" applyFont="1" applyFill="1" applyAlignment="1">
      <alignment wrapText="1"/>
    </xf>
    <xf numFmtId="3" fontId="33" fillId="0" borderId="0" xfId="0" applyNumberFormat="1" applyFont="1" applyFill="1"/>
    <xf numFmtId="3" fontId="33" fillId="0" borderId="0" xfId="0" applyNumberFormat="1" applyFont="1"/>
    <xf numFmtId="0" fontId="33" fillId="0" borderId="0" xfId="39" applyFont="1" applyBorder="1" applyAlignment="1">
      <alignment wrapText="1"/>
    </xf>
    <xf numFmtId="0" fontId="25" fillId="0" borderId="0" xfId="0" applyFont="1" applyFill="1"/>
    <xf numFmtId="0" fontId="31" fillId="0" borderId="0" xfId="0" applyFont="1" applyFill="1"/>
    <xf numFmtId="0" fontId="33" fillId="0" borderId="0" xfId="0" applyFont="1" applyFill="1"/>
    <xf numFmtId="0" fontId="33" fillId="0" borderId="0" xfId="0" applyFont="1" applyAlignment="1">
      <alignment wrapText="1"/>
    </xf>
    <xf numFmtId="0" fontId="33" fillId="0" borderId="0" xfId="0" applyFont="1" applyFill="1" applyAlignment="1">
      <alignment wrapText="1"/>
    </xf>
    <xf numFmtId="3" fontId="54" fillId="0" borderId="0" xfId="39" applyNumberFormat="1" applyFont="1" applyFill="1" applyBorder="1"/>
    <xf numFmtId="0" fontId="54" fillId="0" borderId="0" xfId="0" applyFont="1" applyFill="1"/>
    <xf numFmtId="0" fontId="54" fillId="0" borderId="0" xfId="39" applyFont="1" applyFill="1" applyAlignment="1">
      <alignment wrapText="1"/>
    </xf>
    <xf numFmtId="3" fontId="54" fillId="0" borderId="0" xfId="0" applyNumberFormat="1" applyFont="1"/>
    <xf numFmtId="3" fontId="54" fillId="0" borderId="0" xfId="0" applyNumberFormat="1" applyFont="1" applyFill="1"/>
    <xf numFmtId="0" fontId="55" fillId="0" borderId="0" xfId="0" applyFont="1"/>
    <xf numFmtId="0" fontId="33" fillId="0" borderId="0" xfId="39" applyFont="1" applyFill="1"/>
    <xf numFmtId="0" fontId="33" fillId="0" borderId="0" xfId="39" applyFont="1" applyFill="1" applyAlignment="1">
      <alignment vertical="center" wrapText="1"/>
    </xf>
    <xf numFmtId="3" fontId="33" fillId="0" borderId="0" xfId="39" applyNumberFormat="1" applyFont="1" applyFill="1" applyBorder="1" applyAlignment="1">
      <alignment vertical="center"/>
    </xf>
    <xf numFmtId="0" fontId="33" fillId="0" borderId="0" xfId="39" applyFont="1" applyFill="1" applyBorder="1" applyAlignment="1">
      <alignment wrapText="1"/>
    </xf>
    <xf numFmtId="3" fontId="33" fillId="0" borderId="0" xfId="39" applyNumberFormat="1" applyFont="1" applyFill="1"/>
    <xf numFmtId="3" fontId="54" fillId="0" borderId="0" xfId="39" applyNumberFormat="1" applyFont="1" applyBorder="1"/>
    <xf numFmtId="0" fontId="53" fillId="0" borderId="0" xfId="39" applyFont="1" applyAlignment="1">
      <alignment wrapText="1"/>
    </xf>
    <xf numFmtId="3" fontId="53" fillId="0" borderId="0" xfId="0" applyNumberFormat="1" applyFont="1" applyFill="1"/>
    <xf numFmtId="3" fontId="53" fillId="0" borderId="0" xfId="0" applyNumberFormat="1" applyFont="1"/>
    <xf numFmtId="3" fontId="52" fillId="0" borderId="0" xfId="0" applyNumberFormat="1" applyFont="1"/>
    <xf numFmtId="0" fontId="33" fillId="0" borderId="0" xfId="0" applyFont="1" applyFill="1" applyAlignment="1">
      <alignment horizontal="right"/>
    </xf>
    <xf numFmtId="3" fontId="28" fillId="0" borderId="0" xfId="40" applyNumberFormat="1" applyFont="1" applyFill="1" applyBorder="1"/>
    <xf numFmtId="0" fontId="21" fillId="0" borderId="14" xfId="42" applyFont="1" applyBorder="1"/>
    <xf numFmtId="0" fontId="21" fillId="0" borderId="13" xfId="42" applyFont="1" applyBorder="1"/>
    <xf numFmtId="0" fontId="35" fillId="0" borderId="10" xfId="42" applyFont="1" applyBorder="1"/>
    <xf numFmtId="3" fontId="36" fillId="0" borderId="34" xfId="42" applyNumberFormat="1" applyFont="1" applyFill="1" applyBorder="1" applyAlignment="1">
      <alignment wrapText="1"/>
    </xf>
    <xf numFmtId="0" fontId="37" fillId="0" borderId="13" xfId="42" applyFont="1" applyFill="1" applyBorder="1"/>
    <xf numFmtId="3" fontId="38" fillId="0" borderId="42" xfId="42" applyNumberFormat="1" applyFont="1" applyFill="1" applyBorder="1" applyAlignment="1">
      <alignment wrapText="1"/>
    </xf>
    <xf numFmtId="0" fontId="36" fillId="0" borderId="13" xfId="42" applyFont="1" applyFill="1" applyBorder="1"/>
    <xf numFmtId="3" fontId="38" fillId="0" borderId="13" xfId="42" applyNumberFormat="1" applyFont="1" applyFill="1" applyBorder="1" applyAlignment="1">
      <alignment wrapText="1"/>
    </xf>
    <xf numFmtId="0" fontId="38" fillId="0" borderId="34" xfId="42" applyFont="1" applyFill="1" applyBorder="1" applyAlignment="1">
      <alignment wrapText="1"/>
    </xf>
    <xf numFmtId="3" fontId="36" fillId="0" borderId="42" xfId="42" applyNumberFormat="1" applyFont="1" applyFill="1" applyBorder="1" applyAlignment="1">
      <alignment wrapText="1"/>
    </xf>
    <xf numFmtId="3" fontId="36" fillId="0" borderId="19" xfId="42" applyNumberFormat="1" applyFont="1" applyFill="1" applyBorder="1" applyAlignment="1">
      <alignment wrapText="1"/>
    </xf>
    <xf numFmtId="3" fontId="38" fillId="0" borderId="19" xfId="42" applyNumberFormat="1" applyFont="1" applyFill="1" applyBorder="1" applyAlignment="1">
      <alignment wrapText="1"/>
    </xf>
    <xf numFmtId="3" fontId="37" fillId="0" borderId="42" xfId="42" applyNumberFormat="1" applyFont="1" applyFill="1" applyBorder="1"/>
    <xf numFmtId="0" fontId="37" fillId="0" borderId="34" xfId="42" applyFont="1" applyFill="1" applyBorder="1" applyAlignment="1">
      <alignment wrapText="1"/>
    </xf>
    <xf numFmtId="3" fontId="35" fillId="0" borderId="42" xfId="42" applyNumberFormat="1" applyFont="1" applyFill="1" applyBorder="1"/>
    <xf numFmtId="0" fontId="36" fillId="0" borderId="34" xfId="42" applyFont="1" applyFill="1" applyBorder="1" applyAlignment="1">
      <alignment wrapText="1"/>
    </xf>
    <xf numFmtId="3" fontId="37" fillId="0" borderId="42" xfId="42" applyNumberFormat="1" applyFont="1" applyFill="1" applyBorder="1" applyAlignment="1">
      <alignment wrapText="1"/>
    </xf>
    <xf numFmtId="3" fontId="37" fillId="0" borderId="42" xfId="0" applyNumberFormat="1" applyFont="1" applyFill="1" applyBorder="1" applyAlignment="1"/>
    <xf numFmtId="3" fontId="35" fillId="0" borderId="34" xfId="42" applyNumberFormat="1" applyFont="1" applyFill="1" applyBorder="1" applyAlignment="1">
      <alignment vertical="top" wrapText="1"/>
    </xf>
    <xf numFmtId="3" fontId="37" fillId="0" borderId="61" xfId="42" applyNumberFormat="1" applyFont="1" applyFill="1" applyBorder="1"/>
    <xf numFmtId="3" fontId="37" fillId="0" borderId="19" xfId="42" applyNumberFormat="1" applyFont="1" applyFill="1" applyBorder="1" applyAlignment="1">
      <alignment wrapText="1"/>
    </xf>
    <xf numFmtId="3" fontId="37" fillId="0" borderId="19" xfId="0" applyNumberFormat="1" applyFont="1" applyFill="1" applyBorder="1" applyAlignment="1"/>
    <xf numFmtId="3" fontId="37" fillId="0" borderId="13" xfId="42" applyNumberFormat="1" applyFont="1" applyFill="1" applyBorder="1"/>
    <xf numFmtId="3" fontId="38" fillId="0" borderId="13" xfId="42" applyNumberFormat="1" applyFont="1" applyFill="1" applyBorder="1"/>
    <xf numFmtId="3" fontId="21" fillId="0" borderId="33" xfId="42" applyNumberFormat="1" applyFont="1" applyFill="1" applyBorder="1"/>
    <xf numFmtId="0" fontId="21" fillId="0" borderId="34" xfId="42" applyFont="1" applyFill="1" applyBorder="1" applyAlignment="1">
      <alignment wrapText="1"/>
    </xf>
    <xf numFmtId="3" fontId="37" fillId="0" borderId="60" xfId="42" applyNumberFormat="1" applyFont="1" applyFill="1" applyBorder="1"/>
    <xf numFmtId="3" fontId="37" fillId="0" borderId="59" xfId="42" applyNumberFormat="1" applyFont="1" applyFill="1" applyBorder="1"/>
    <xf numFmtId="3" fontId="35" fillId="0" borderId="16" xfId="42" applyNumberFormat="1" applyFont="1" applyFill="1" applyBorder="1"/>
    <xf numFmtId="3" fontId="20" fillId="0" borderId="10" xfId="42" applyNumberFormat="1" applyFont="1" applyFill="1" applyBorder="1"/>
    <xf numFmtId="0" fontId="31" fillId="0" borderId="0" xfId="0" applyFont="1" applyAlignment="1">
      <alignment horizontal="center" wrapText="1"/>
    </xf>
    <xf numFmtId="0" fontId="31" fillId="0" borderId="0" xfId="0" applyFont="1" applyAlignment="1"/>
    <xf numFmtId="0" fontId="47" fillId="0" borderId="0" xfId="44" applyFont="1" applyAlignment="1">
      <alignment horizontal="right"/>
    </xf>
    <xf numFmtId="0" fontId="47" fillId="0" borderId="10" xfId="44" applyFont="1" applyFill="1" applyBorder="1" applyAlignment="1">
      <alignment vertical="center" wrapText="1"/>
    </xf>
    <xf numFmtId="0" fontId="47" fillId="0" borderId="10" xfId="44" applyFont="1" applyFill="1" applyBorder="1" applyAlignment="1">
      <alignment horizontal="center" vertical="center"/>
    </xf>
    <xf numFmtId="49" fontId="47" fillId="0" borderId="10" xfId="44" applyNumberFormat="1" applyFont="1" applyFill="1" applyBorder="1" applyAlignment="1">
      <alignment horizontal="center" vertical="center"/>
    </xf>
    <xf numFmtId="3" fontId="47" fillId="0" borderId="10" xfId="44" applyNumberFormat="1" applyFont="1" applyFill="1" applyBorder="1" applyAlignment="1">
      <alignment vertical="center"/>
    </xf>
    <xf numFmtId="0" fontId="28" fillId="0" borderId="0" xfId="40" applyFont="1" applyBorder="1" applyAlignment="1">
      <alignment horizontal="right"/>
    </xf>
    <xf numFmtId="0" fontId="28" fillId="0" borderId="0" xfId="40" applyFont="1" applyBorder="1" applyAlignment="1">
      <alignment horizontal="center"/>
    </xf>
    <xf numFmtId="0" fontId="56" fillId="0" borderId="0" xfId="64" applyFont="1"/>
    <xf numFmtId="0" fontId="56" fillId="0" borderId="0" xfId="64" applyFont="1" applyAlignment="1"/>
    <xf numFmtId="0" fontId="56" fillId="0" borderId="0" xfId="64" applyFont="1" applyAlignment="1">
      <alignment horizontal="right"/>
    </xf>
    <xf numFmtId="0" fontId="57" fillId="0" borderId="0" xfId="64" applyFont="1" applyAlignment="1">
      <alignment horizontal="center"/>
    </xf>
    <xf numFmtId="0" fontId="57" fillId="0" borderId="0" xfId="64" applyFont="1" applyAlignment="1">
      <alignment horizontal="right"/>
    </xf>
    <xf numFmtId="0" fontId="56" fillId="0" borderId="0" xfId="64" applyFont="1" applyAlignment="1">
      <alignment horizontal="center" wrapText="1"/>
    </xf>
    <xf numFmtId="0" fontId="56" fillId="0" borderId="0" xfId="64" applyFont="1" applyFill="1" applyAlignment="1">
      <alignment horizontal="center" wrapText="1"/>
    </xf>
    <xf numFmtId="0" fontId="56" fillId="0" borderId="0" xfId="64" applyFont="1" applyAlignment="1">
      <alignment horizontal="right" wrapText="1"/>
    </xf>
    <xf numFmtId="0" fontId="49" fillId="0" borderId="0" xfId="64" applyFont="1" applyFill="1"/>
    <xf numFmtId="0" fontId="49" fillId="0" borderId="0" xfId="64" applyFont="1" applyFill="1" applyAlignment="1">
      <alignment horizontal="center" wrapText="1"/>
    </xf>
    <xf numFmtId="0" fontId="49" fillId="0" borderId="0" xfId="64" applyFont="1"/>
    <xf numFmtId="0" fontId="56" fillId="0" borderId="0" xfId="65" applyFont="1" applyFill="1"/>
    <xf numFmtId="0" fontId="56" fillId="0" borderId="0" xfId="64" applyFont="1" applyFill="1"/>
    <xf numFmtId="3" fontId="56" fillId="0" borderId="0" xfId="64" applyNumberFormat="1" applyFont="1" applyFill="1"/>
    <xf numFmtId="3" fontId="56" fillId="0" borderId="0" xfId="64" applyNumberFormat="1" applyFont="1"/>
    <xf numFmtId="0" fontId="57" fillId="0" borderId="0" xfId="64" applyFont="1"/>
    <xf numFmtId="3" fontId="57" fillId="0" borderId="0" xfId="64" applyNumberFormat="1" applyFont="1"/>
    <xf numFmtId="0" fontId="47" fillId="0" borderId="0" xfId="64"/>
    <xf numFmtId="0" fontId="56" fillId="0" borderId="0" xfId="65" applyFont="1"/>
    <xf numFmtId="0" fontId="57" fillId="0" borderId="0" xfId="65" applyFont="1" applyAlignment="1">
      <alignment horizontal="right"/>
    </xf>
    <xf numFmtId="0" fontId="56" fillId="0" borderId="0" xfId="65" applyFont="1" applyAlignment="1">
      <alignment horizontal="center" wrapText="1"/>
    </xf>
    <xf numFmtId="0" fontId="56" fillId="0" borderId="0" xfId="65" applyFont="1" applyFill="1" applyAlignment="1">
      <alignment horizontal="center" wrapText="1"/>
    </xf>
    <xf numFmtId="0" fontId="56" fillId="0" borderId="0" xfId="65" applyFont="1" applyAlignment="1">
      <alignment horizontal="right" wrapText="1"/>
    </xf>
    <xf numFmtId="0" fontId="56" fillId="0" borderId="0" xfId="65" applyFont="1" applyAlignment="1">
      <alignment wrapText="1"/>
    </xf>
    <xf numFmtId="0" fontId="56" fillId="0" borderId="0" xfId="65" applyFont="1" applyFill="1" applyAlignment="1"/>
    <xf numFmtId="3" fontId="56" fillId="0" borderId="0" xfId="65" applyNumberFormat="1" applyFont="1" applyFill="1"/>
    <xf numFmtId="0" fontId="57" fillId="0" borderId="0" xfId="65" applyFont="1" applyFill="1"/>
    <xf numFmtId="3" fontId="57" fillId="0" borderId="0" xfId="65" applyNumberFormat="1" applyFont="1" applyFill="1"/>
    <xf numFmtId="0" fontId="47" fillId="0" borderId="0" xfId="65"/>
    <xf numFmtId="0" fontId="47" fillId="0" borderId="0" xfId="66"/>
    <xf numFmtId="0" fontId="47" fillId="0" borderId="0" xfId="66" applyFont="1" applyAlignment="1">
      <alignment horizontal="right"/>
    </xf>
    <xf numFmtId="0" fontId="48" fillId="0" borderId="0" xfId="66" applyFont="1" applyAlignment="1">
      <alignment horizontal="center"/>
    </xf>
    <xf numFmtId="0" fontId="48" fillId="0" borderId="0" xfId="66" applyFont="1" applyAlignment="1">
      <alignment horizontal="right"/>
    </xf>
    <xf numFmtId="0" fontId="47" fillId="0" borderId="45" xfId="66" applyFill="1" applyBorder="1" applyAlignment="1">
      <alignment horizontal="right"/>
    </xf>
    <xf numFmtId="0" fontId="47" fillId="0" borderId="46" xfId="66" applyFill="1" applyBorder="1" applyAlignment="1">
      <alignment horizontal="right"/>
    </xf>
    <xf numFmtId="0" fontId="47" fillId="0" borderId="62" xfId="66" applyFill="1" applyBorder="1" applyAlignment="1">
      <alignment horizontal="right"/>
    </xf>
    <xf numFmtId="0" fontId="47" fillId="0" borderId="63" xfId="66" applyFill="1" applyBorder="1" applyAlignment="1">
      <alignment horizontal="right"/>
    </xf>
    <xf numFmtId="0" fontId="47" fillId="0" borderId="49" xfId="66" applyFill="1" applyBorder="1" applyAlignment="1">
      <alignment horizontal="right"/>
    </xf>
    <xf numFmtId="0" fontId="47" fillId="0" borderId="0" xfId="66" applyFill="1" applyBorder="1" applyAlignment="1">
      <alignment horizontal="right"/>
    </xf>
    <xf numFmtId="3" fontId="47" fillId="0" borderId="49" xfId="66" applyNumberFormat="1" applyFont="1" applyFill="1" applyBorder="1"/>
    <xf numFmtId="3" fontId="47" fillId="0" borderId="0" xfId="66" applyNumberFormat="1" applyFont="1" applyFill="1" applyBorder="1"/>
    <xf numFmtId="3" fontId="58" fillId="0" borderId="0" xfId="66" applyNumberFormat="1" applyFont="1"/>
    <xf numFmtId="0" fontId="58" fillId="0" borderId="0" xfId="66" applyFont="1"/>
    <xf numFmtId="0" fontId="50" fillId="0" borderId="10" xfId="66" applyFont="1" applyFill="1" applyBorder="1"/>
    <xf numFmtId="3" fontId="50" fillId="0" borderId="10" xfId="66" applyNumberFormat="1" applyFont="1" applyFill="1" applyBorder="1"/>
    <xf numFmtId="3" fontId="50" fillId="0" borderId="42" xfId="66" applyNumberFormat="1" applyFont="1" applyFill="1" applyBorder="1"/>
    <xf numFmtId="3" fontId="50" fillId="0" borderId="49" xfId="66" applyNumberFormat="1" applyFont="1" applyFill="1" applyBorder="1"/>
    <xf numFmtId="3" fontId="50" fillId="0" borderId="0" xfId="66" applyNumberFormat="1" applyFont="1" applyFill="1" applyBorder="1"/>
    <xf numFmtId="3" fontId="47" fillId="0" borderId="0" xfId="66" applyNumberFormat="1"/>
    <xf numFmtId="0" fontId="47" fillId="0" borderId="0" xfId="66" applyFont="1" applyFill="1"/>
    <xf numFmtId="0" fontId="47" fillId="0" borderId="45" xfId="66" applyFont="1" applyFill="1" applyBorder="1"/>
    <xf numFmtId="0" fontId="47" fillId="0" borderId="62" xfId="66" applyFont="1" applyFill="1" applyBorder="1" applyAlignment="1"/>
    <xf numFmtId="0" fontId="47" fillId="0" borderId="45" xfId="66" applyFont="1" applyFill="1" applyBorder="1" applyAlignment="1">
      <alignment horizontal="center"/>
    </xf>
    <xf numFmtId="0" fontId="47" fillId="0" borderId="48" xfId="66" applyFont="1" applyFill="1" applyBorder="1"/>
    <xf numFmtId="0" fontId="47" fillId="0" borderId="49" xfId="66" applyFont="1" applyFill="1" applyBorder="1" applyAlignment="1"/>
    <xf numFmtId="0" fontId="47" fillId="0" borderId="48" xfId="66" applyFont="1" applyFill="1" applyBorder="1" applyAlignment="1">
      <alignment horizontal="center"/>
    </xf>
    <xf numFmtId="0" fontId="47" fillId="0" borderId="10" xfId="66" applyFont="1" applyFill="1" applyBorder="1"/>
    <xf numFmtId="3" fontId="47" fillId="0" borderId="10" xfId="66" applyNumberFormat="1" applyFont="1" applyFill="1" applyBorder="1"/>
    <xf numFmtId="3" fontId="47" fillId="0" borderId="13" xfId="66" applyNumberFormat="1" applyFont="1" applyFill="1" applyBorder="1"/>
    <xf numFmtId="0" fontId="47" fillId="0" borderId="10" xfId="66" applyFont="1" applyFill="1" applyBorder="1" applyAlignment="1">
      <alignment wrapText="1"/>
    </xf>
    <xf numFmtId="0" fontId="48" fillId="0" borderId="10" xfId="66" applyFont="1" applyBorder="1"/>
    <xf numFmtId="3" fontId="48" fillId="0" borderId="10" xfId="66" applyNumberFormat="1" applyFont="1" applyFill="1" applyBorder="1"/>
    <xf numFmtId="3" fontId="48" fillId="0" borderId="13" xfId="66" applyNumberFormat="1" applyFont="1" applyFill="1" applyBorder="1"/>
    <xf numFmtId="3" fontId="47" fillId="0" borderId="0" xfId="66" applyNumberFormat="1" applyFill="1" applyBorder="1"/>
    <xf numFmtId="0" fontId="47" fillId="0" borderId="0" xfId="66" applyFont="1" applyFill="1" applyBorder="1" applyAlignment="1">
      <alignment horizontal="center"/>
    </xf>
    <xf numFmtId="0" fontId="47" fillId="0" borderId="0" xfId="66" applyFont="1" applyFill="1" applyBorder="1"/>
    <xf numFmtId="3" fontId="48" fillId="0" borderId="0" xfId="66" applyNumberFormat="1" applyFont="1" applyFill="1" applyBorder="1"/>
    <xf numFmtId="0" fontId="47" fillId="0" borderId="45" xfId="66" applyFill="1" applyBorder="1"/>
    <xf numFmtId="0" fontId="47" fillId="0" borderId="48" xfId="66" applyFill="1" applyBorder="1"/>
    <xf numFmtId="3" fontId="47" fillId="0" borderId="42" xfId="66" applyNumberFormat="1" applyFont="1" applyFill="1" applyBorder="1"/>
    <xf numFmtId="0" fontId="47" fillId="0" borderId="62" xfId="66" applyFont="1" applyFill="1" applyBorder="1" applyAlignment="1">
      <alignment horizontal="center"/>
    </xf>
    <xf numFmtId="0" fontId="47" fillId="0" borderId="63" xfId="66" applyFont="1" applyFill="1" applyBorder="1" applyAlignment="1">
      <alignment horizontal="center"/>
    </xf>
    <xf numFmtId="0" fontId="47" fillId="0" borderId="46" xfId="66" applyFont="1" applyFill="1" applyBorder="1" applyAlignment="1">
      <alignment horizontal="center"/>
    </xf>
    <xf numFmtId="0" fontId="47" fillId="0" borderId="49" xfId="66" applyFont="1" applyFill="1" applyBorder="1"/>
    <xf numFmtId="0" fontId="48" fillId="0" borderId="10" xfId="66" applyFont="1" applyFill="1" applyBorder="1"/>
    <xf numFmtId="0" fontId="47" fillId="0" borderId="12" xfId="66" applyFont="1" applyFill="1" applyBorder="1" applyAlignment="1">
      <alignment horizontal="center" wrapText="1"/>
    </xf>
    <xf numFmtId="0" fontId="47" fillId="0" borderId="14" xfId="66" applyFont="1" applyFill="1" applyBorder="1" applyAlignment="1">
      <alignment horizontal="center" wrapText="1"/>
    </xf>
    <xf numFmtId="0" fontId="47" fillId="0" borderId="0" xfId="66" applyFont="1" applyAlignment="1"/>
    <xf numFmtId="0" fontId="48" fillId="0" borderId="45" xfId="66" applyFont="1" applyBorder="1" applyAlignment="1">
      <alignment horizontal="left"/>
    </xf>
    <xf numFmtId="0" fontId="47" fillId="0" borderId="48" xfId="66" applyBorder="1" applyAlignment="1">
      <alignment horizontal="right"/>
    </xf>
    <xf numFmtId="3" fontId="48" fillId="0" borderId="10" xfId="66" applyNumberFormat="1" applyFont="1" applyBorder="1"/>
    <xf numFmtId="0" fontId="48" fillId="0" borderId="45" xfId="66" applyFont="1" applyBorder="1" applyAlignment="1">
      <alignment horizontal="center"/>
    </xf>
    <xf numFmtId="0" fontId="48" fillId="0" borderId="45" xfId="66" applyFont="1" applyBorder="1" applyAlignment="1">
      <alignment horizontal="center" wrapText="1"/>
    </xf>
    <xf numFmtId="0" fontId="48" fillId="0" borderId="48" xfId="66" applyFont="1" applyBorder="1" applyAlignment="1">
      <alignment horizontal="center"/>
    </xf>
    <xf numFmtId="0" fontId="48" fillId="0" borderId="48" xfId="66" applyFont="1" applyBorder="1" applyAlignment="1">
      <alignment horizontal="center" wrapText="1"/>
    </xf>
    <xf numFmtId="0" fontId="47" fillId="0" borderId="48" xfId="66" applyBorder="1" applyAlignment="1">
      <alignment horizontal="center"/>
    </xf>
    <xf numFmtId="0" fontId="57" fillId="0" borderId="0" xfId="46" applyFont="1" applyAlignment="1"/>
    <xf numFmtId="0" fontId="56" fillId="0" borderId="0" xfId="46" applyFont="1" applyAlignment="1">
      <alignment horizontal="right"/>
    </xf>
    <xf numFmtId="0" fontId="56" fillId="0" borderId="0" xfId="46" applyFont="1"/>
    <xf numFmtId="3" fontId="56" fillId="0" borderId="0" xfId="46" applyNumberFormat="1" applyFont="1"/>
    <xf numFmtId="3" fontId="56" fillId="0" borderId="0" xfId="46" applyNumberFormat="1" applyFont="1" applyAlignment="1">
      <alignment horizontal="right"/>
    </xf>
    <xf numFmtId="0" fontId="49" fillId="0" borderId="0" xfId="46" applyFont="1" applyAlignment="1">
      <alignment horizontal="right"/>
    </xf>
    <xf numFmtId="0" fontId="57" fillId="0" borderId="0" xfId="46" applyFont="1"/>
    <xf numFmtId="0" fontId="48" fillId="0" borderId="0" xfId="46" applyFont="1" applyAlignment="1">
      <alignment horizontal="center" vertical="center"/>
    </xf>
    <xf numFmtId="0" fontId="48" fillId="0" borderId="0" xfId="46" applyFont="1" applyAlignment="1">
      <alignment horizontal="center" vertical="center" wrapText="1"/>
    </xf>
    <xf numFmtId="0" fontId="57" fillId="0" borderId="0" xfId="46" applyFont="1" applyAlignment="1">
      <alignment horizontal="center" vertical="center"/>
    </xf>
    <xf numFmtId="0" fontId="48" fillId="0" borderId="0" xfId="46" applyFont="1"/>
    <xf numFmtId="0" fontId="48" fillId="0" borderId="0" xfId="46" applyFont="1" applyAlignment="1">
      <alignment horizontal="right"/>
    </xf>
    <xf numFmtId="0" fontId="49" fillId="0" borderId="0" xfId="46" applyFont="1" applyFill="1" applyAlignment="1">
      <alignment horizontal="center"/>
    </xf>
    <xf numFmtId="0" fontId="49" fillId="0" borderId="0" xfId="46" applyFont="1" applyFill="1"/>
    <xf numFmtId="3" fontId="49" fillId="0" borderId="0" xfId="46" applyNumberFormat="1" applyFont="1" applyFill="1"/>
    <xf numFmtId="0" fontId="48" fillId="0" borderId="0" xfId="46" applyFont="1" applyFill="1" applyAlignment="1">
      <alignment horizontal="right"/>
    </xf>
    <xf numFmtId="3" fontId="48" fillId="0" borderId="0" xfId="46" applyNumberFormat="1" applyFont="1" applyFill="1"/>
    <xf numFmtId="3" fontId="49" fillId="0" borderId="0" xfId="46" applyNumberFormat="1" applyFont="1" applyFill="1" applyAlignment="1">
      <alignment horizontal="right"/>
    </xf>
    <xf numFmtId="0" fontId="49" fillId="0" borderId="0" xfId="46" applyFont="1" applyFill="1" applyAlignment="1">
      <alignment horizontal="right"/>
    </xf>
    <xf numFmtId="0" fontId="49" fillId="0" borderId="0" xfId="46" applyFont="1" applyFill="1" applyAlignment="1"/>
    <xf numFmtId="0" fontId="47" fillId="0" borderId="0" xfId="46"/>
    <xf numFmtId="0" fontId="48" fillId="0" borderId="0" xfId="41" applyFont="1" applyFill="1" applyAlignment="1">
      <alignment horizontal="right" wrapText="1"/>
    </xf>
    <xf numFmtId="0" fontId="60" fillId="0" borderId="0" xfId="67" applyFont="1"/>
    <xf numFmtId="0" fontId="60" fillId="0" borderId="0" xfId="67" applyFont="1" applyAlignment="1">
      <alignment wrapText="1"/>
    </xf>
    <xf numFmtId="3" fontId="60" fillId="0" borderId="0" xfId="67" applyNumberFormat="1" applyFont="1"/>
    <xf numFmtId="3" fontId="49" fillId="0" borderId="0" xfId="67" applyNumberFormat="1" applyFont="1" applyAlignment="1">
      <alignment horizontal="right"/>
    </xf>
    <xf numFmtId="0" fontId="59" fillId="0" borderId="0" xfId="46" applyFont="1"/>
    <xf numFmtId="0" fontId="59" fillId="0" borderId="0" xfId="46" applyFont="1" applyAlignment="1">
      <alignment horizontal="right"/>
    </xf>
    <xf numFmtId="0" fontId="26" fillId="0" borderId="0" xfId="46" applyFont="1" applyAlignment="1">
      <alignment horizontal="center"/>
    </xf>
    <xf numFmtId="0" fontId="26" fillId="0" borderId="0" xfId="46" applyFont="1" applyAlignment="1">
      <alignment wrapText="1"/>
    </xf>
    <xf numFmtId="3" fontId="26" fillId="0" borderId="0" xfId="46" applyNumberFormat="1" applyFont="1"/>
    <xf numFmtId="0" fontId="29" fillId="0" borderId="0" xfId="46" applyFont="1" applyAlignment="1">
      <alignment horizontal="center"/>
    </xf>
    <xf numFmtId="0" fontId="29" fillId="0" borderId="0" xfId="46" applyFont="1" applyAlignment="1">
      <alignment horizontal="right"/>
    </xf>
    <xf numFmtId="3" fontId="29" fillId="0" borderId="0" xfId="46" applyNumberFormat="1" applyFont="1"/>
    <xf numFmtId="0" fontId="61" fillId="0" borderId="0" xfId="67" applyFont="1" applyAlignment="1"/>
    <xf numFmtId="0" fontId="59" fillId="0" borderId="0" xfId="67" applyFont="1" applyAlignment="1">
      <alignment horizontal="center"/>
    </xf>
    <xf numFmtId="0" fontId="59" fillId="0" borderId="0" xfId="46" applyFont="1" applyAlignment="1">
      <alignment horizontal="center" vertical="center" wrapText="1"/>
    </xf>
    <xf numFmtId="0" fontId="59" fillId="0" borderId="0" xfId="41" applyFont="1" applyAlignment="1">
      <alignment horizontal="center" vertical="center" wrapText="1"/>
    </xf>
    <xf numFmtId="0" fontId="57" fillId="0" borderId="0" xfId="46" applyFont="1" applyAlignment="1">
      <alignment horizontal="center" vertical="center" wrapText="1"/>
    </xf>
    <xf numFmtId="0" fontId="61" fillId="0" borderId="0" xfId="46" applyFont="1" applyAlignment="1">
      <alignment horizontal="center"/>
    </xf>
    <xf numFmtId="0" fontId="61" fillId="0" borderId="0" xfId="46" applyFont="1"/>
    <xf numFmtId="3" fontId="61" fillId="0" borderId="0" xfId="46" applyNumberFormat="1" applyFont="1"/>
    <xf numFmtId="0" fontId="59" fillId="0" borderId="0" xfId="46" applyFont="1" applyAlignment="1">
      <alignment horizontal="center"/>
    </xf>
    <xf numFmtId="3" fontId="59" fillId="0" borderId="0" xfId="46" applyNumberFormat="1" applyFont="1"/>
    <xf numFmtId="0" fontId="47" fillId="0" borderId="30" xfId="44" applyFont="1" applyBorder="1" applyAlignment="1">
      <alignment wrapText="1"/>
    </xf>
    <xf numFmtId="0" fontId="50" fillId="0" borderId="31" xfId="44" applyFont="1" applyBorder="1" applyAlignment="1">
      <alignment horizontal="center" wrapText="1"/>
    </xf>
    <xf numFmtId="0" fontId="29" fillId="0" borderId="31" xfId="41" applyFont="1" applyBorder="1" applyAlignment="1">
      <alignment horizontal="center" wrapText="1"/>
    </xf>
    <xf numFmtId="0" fontId="47" fillId="0" borderId="26" xfId="44" applyFont="1" applyFill="1" applyBorder="1" applyAlignment="1">
      <alignment vertical="center"/>
    </xf>
    <xf numFmtId="0" fontId="47" fillId="0" borderId="12" xfId="44" applyFont="1" applyFill="1" applyBorder="1" applyAlignment="1">
      <alignment vertical="center" wrapText="1"/>
    </xf>
    <xf numFmtId="0" fontId="47" fillId="0" borderId="12" xfId="44" applyFont="1" applyFill="1" applyBorder="1" applyAlignment="1">
      <alignment horizontal="center" vertical="center"/>
    </xf>
    <xf numFmtId="3" fontId="47" fillId="0" borderId="12" xfId="44" applyNumberFormat="1" applyFont="1" applyFill="1" applyBorder="1" applyAlignment="1">
      <alignment horizontal="right" vertical="center"/>
    </xf>
    <xf numFmtId="49" fontId="47" fillId="0" borderId="12" xfId="44" applyNumberFormat="1" applyFont="1" applyFill="1" applyBorder="1" applyAlignment="1">
      <alignment horizontal="center" vertical="center"/>
    </xf>
    <xf numFmtId="3" fontId="26" fillId="0" borderId="12" xfId="41" applyNumberFormat="1" applyFont="1" applyFill="1" applyBorder="1" applyAlignment="1">
      <alignment vertical="center"/>
    </xf>
    <xf numFmtId="3" fontId="29" fillId="0" borderId="12" xfId="41" applyNumberFormat="1" applyFont="1" applyFill="1" applyBorder="1" applyAlignment="1">
      <alignment vertical="center"/>
    </xf>
    <xf numFmtId="3" fontId="47" fillId="0" borderId="12" xfId="44" applyNumberFormat="1" applyFont="1" applyFill="1" applyBorder="1" applyAlignment="1">
      <alignment vertical="center"/>
    </xf>
    <xf numFmtId="0" fontId="47" fillId="0" borderId="19" xfId="44" applyFont="1" applyFill="1" applyBorder="1" applyAlignment="1">
      <alignment vertical="center"/>
    </xf>
    <xf numFmtId="3" fontId="50" fillId="0" borderId="10" xfId="44" applyNumberFormat="1" applyFont="1" applyFill="1" applyBorder="1" applyAlignment="1">
      <alignment horizontal="right" vertical="center"/>
    </xf>
    <xf numFmtId="0" fontId="47" fillId="0" borderId="64" xfId="44" applyFont="1" applyFill="1" applyBorder="1" applyAlignment="1">
      <alignment vertical="center"/>
    </xf>
    <xf numFmtId="0" fontId="47" fillId="0" borderId="45" xfId="44" applyFont="1" applyFill="1" applyBorder="1" applyAlignment="1">
      <alignment horizontal="center" vertical="center"/>
    </xf>
    <xf numFmtId="3" fontId="47" fillId="0" borderId="45" xfId="44" applyNumberFormat="1" applyFont="1" applyFill="1" applyBorder="1" applyAlignment="1">
      <alignment horizontal="right" vertical="center"/>
    </xf>
    <xf numFmtId="49" fontId="47" fillId="0" borderId="45" xfId="44" applyNumberFormat="1" applyFont="1" applyFill="1" applyBorder="1" applyAlignment="1">
      <alignment horizontal="center" vertical="center"/>
    </xf>
    <xf numFmtId="3" fontId="50" fillId="0" borderId="45" xfId="44" applyNumberFormat="1" applyFont="1" applyFill="1" applyBorder="1" applyAlignment="1">
      <alignment horizontal="right" vertical="center"/>
    </xf>
    <xf numFmtId="3" fontId="47" fillId="0" borderId="45" xfId="44" applyNumberFormat="1" applyFont="1" applyFill="1" applyBorder="1" applyAlignment="1">
      <alignment vertical="center"/>
    </xf>
    <xf numFmtId="0" fontId="47" fillId="0" borderId="22" xfId="44" applyFont="1" applyBorder="1" applyAlignment="1">
      <alignment vertical="center"/>
    </xf>
    <xf numFmtId="0" fontId="47" fillId="0" borderId="24" xfId="44" applyFont="1" applyFill="1" applyBorder="1" applyAlignment="1">
      <alignment vertical="center" wrapText="1"/>
    </xf>
    <xf numFmtId="0" fontId="47" fillId="0" borderId="24" xfId="44" applyFont="1" applyFill="1" applyBorder="1" applyAlignment="1">
      <alignment horizontal="center" vertical="center"/>
    </xf>
    <xf numFmtId="3" fontId="47" fillId="0" borderId="24" xfId="44" applyNumberFormat="1" applyFont="1" applyFill="1" applyBorder="1" applyAlignment="1">
      <alignment horizontal="right" vertical="center"/>
    </xf>
    <xf numFmtId="49" fontId="47" fillId="0" borderId="24" xfId="44" applyNumberFormat="1" applyFont="1" applyFill="1" applyBorder="1" applyAlignment="1">
      <alignment horizontal="center" vertical="center"/>
    </xf>
    <xf numFmtId="3" fontId="50" fillId="0" borderId="24" xfId="44" applyNumberFormat="1" applyFont="1" applyFill="1" applyBorder="1" applyAlignment="1">
      <alignment horizontal="right" vertical="center"/>
    </xf>
    <xf numFmtId="3" fontId="47" fillId="0" borderId="24" xfId="44" applyNumberFormat="1" applyFont="1" applyFill="1" applyBorder="1" applyAlignment="1">
      <alignment vertical="center"/>
    </xf>
    <xf numFmtId="0" fontId="47" fillId="0" borderId="65" xfId="44" applyFont="1" applyBorder="1" applyAlignment="1">
      <alignment wrapText="1"/>
    </xf>
    <xf numFmtId="0" fontId="50" fillId="0" borderId="47" xfId="44" applyFont="1" applyBorder="1" applyAlignment="1">
      <alignment horizontal="center" wrapText="1"/>
    </xf>
    <xf numFmtId="0" fontId="50" fillId="0" borderId="56" xfId="44" applyFont="1" applyBorder="1" applyAlignment="1">
      <alignment horizontal="center" wrapText="1"/>
    </xf>
    <xf numFmtId="0" fontId="50" fillId="0" borderId="55" xfId="44" applyFont="1" applyBorder="1" applyAlignment="1">
      <alignment horizontal="center" wrapText="1"/>
    </xf>
    <xf numFmtId="3" fontId="47" fillId="0" borderId="66" xfId="44" applyNumberFormat="1" applyFont="1" applyFill="1" applyBorder="1" applyAlignment="1">
      <alignment vertical="center"/>
    </xf>
    <xf numFmtId="3" fontId="47" fillId="0" borderId="39" xfId="44" applyNumberFormat="1" applyFont="1" applyFill="1" applyBorder="1" applyAlignment="1">
      <alignment horizontal="center" vertical="center"/>
    </xf>
    <xf numFmtId="3" fontId="47" fillId="0" borderId="62" xfId="44" applyNumberFormat="1" applyFont="1" applyFill="1" applyBorder="1" applyAlignment="1">
      <alignment vertical="center"/>
    </xf>
    <xf numFmtId="3" fontId="47" fillId="0" borderId="58" xfId="44" applyNumberFormat="1" applyFont="1" applyFill="1" applyBorder="1" applyAlignment="1">
      <alignment horizontal="right" vertical="center"/>
    </xf>
    <xf numFmtId="0" fontId="63" fillId="0" borderId="0" xfId="69" applyFont="1"/>
    <xf numFmtId="3" fontId="63" fillId="0" borderId="0" xfId="69" applyNumberFormat="1" applyFont="1"/>
    <xf numFmtId="3" fontId="47" fillId="0" borderId="0" xfId="69" applyNumberFormat="1"/>
    <xf numFmtId="0" fontId="47" fillId="0" borderId="0" xfId="69"/>
    <xf numFmtId="0" fontId="62" fillId="0" borderId="0" xfId="69" applyFont="1" applyAlignment="1">
      <alignment horizontal="center"/>
    </xf>
    <xf numFmtId="0" fontId="56" fillId="0" borderId="0" xfId="69" applyFont="1"/>
    <xf numFmtId="0" fontId="62" fillId="0" borderId="0" xfId="69" applyFont="1" applyAlignment="1">
      <alignment horizontal="left"/>
    </xf>
    <xf numFmtId="0" fontId="63" fillId="0" borderId="10" xfId="69" applyFont="1" applyBorder="1"/>
    <xf numFmtId="0" fontId="62" fillId="0" borderId="10" xfId="69" applyFont="1" applyBorder="1" applyAlignment="1">
      <alignment horizontal="center"/>
    </xf>
    <xf numFmtId="0" fontId="61" fillId="0" borderId="0" xfId="69" applyFont="1"/>
    <xf numFmtId="3" fontId="62" fillId="0" borderId="10" xfId="69" applyNumberFormat="1" applyFont="1" applyBorder="1" applyAlignment="1">
      <alignment horizontal="right"/>
    </xf>
    <xf numFmtId="0" fontId="63" fillId="0" borderId="10" xfId="69" applyFont="1" applyFill="1" applyBorder="1"/>
    <xf numFmtId="3" fontId="62" fillId="0" borderId="10" xfId="69" applyNumberFormat="1" applyFont="1" applyFill="1" applyBorder="1" applyAlignment="1">
      <alignment horizontal="right"/>
    </xf>
    <xf numFmtId="0" fontId="61" fillId="0" borderId="10" xfId="69" applyFont="1" applyBorder="1"/>
    <xf numFmtId="0" fontId="25" fillId="0" borderId="10" xfId="68" applyNumberFormat="1" applyFont="1" applyFill="1" applyBorder="1" applyAlignment="1">
      <alignment wrapText="1"/>
    </xf>
    <xf numFmtId="4" fontId="25" fillId="0" borderId="10" xfId="68" applyNumberFormat="1" applyFont="1" applyFill="1" applyBorder="1" applyAlignment="1"/>
    <xf numFmtId="3" fontId="25" fillId="0" borderId="10" xfId="68" applyNumberFormat="1" applyFont="1" applyFill="1" applyBorder="1" applyAlignment="1"/>
    <xf numFmtId="3" fontId="61" fillId="0" borderId="10" xfId="69" applyNumberFormat="1" applyFont="1" applyFill="1" applyBorder="1"/>
    <xf numFmtId="3" fontId="25" fillId="0" borderId="10" xfId="72" applyNumberFormat="1" applyFont="1" applyFill="1" applyBorder="1" applyAlignment="1">
      <alignment horizontal="right" vertical="top" wrapText="1"/>
    </xf>
    <xf numFmtId="165" fontId="25" fillId="0" borderId="10" xfId="68" applyNumberFormat="1" applyFont="1" applyFill="1" applyBorder="1" applyAlignment="1"/>
    <xf numFmtId="0" fontId="64" fillId="0" borderId="0" xfId="69" applyFont="1"/>
    <xf numFmtId="164" fontId="25" fillId="0" borderId="10" xfId="68" applyNumberFormat="1" applyFont="1" applyFill="1" applyBorder="1" applyAlignment="1"/>
    <xf numFmtId="166" fontId="25" fillId="0" borderId="10" xfId="72" applyNumberFormat="1" applyFont="1" applyFill="1" applyBorder="1" applyAlignment="1">
      <alignment horizontal="right" vertical="top" wrapText="1"/>
    </xf>
    <xf numFmtId="0" fontId="25" fillId="0" borderId="10" xfId="68" applyFont="1" applyFill="1" applyBorder="1" applyAlignment="1"/>
    <xf numFmtId="0" fontId="25" fillId="0" borderId="10" xfId="68" applyFont="1" applyFill="1" applyBorder="1" applyAlignment="1">
      <alignment wrapText="1"/>
    </xf>
    <xf numFmtId="0" fontId="61" fillId="0" borderId="10" xfId="69" applyFont="1" applyFill="1" applyBorder="1"/>
    <xf numFmtId="0" fontId="62" fillId="0" borderId="10" xfId="69" applyFont="1" applyFill="1" applyBorder="1"/>
    <xf numFmtId="3" fontId="62" fillId="0" borderId="10" xfId="69" applyNumberFormat="1" applyFont="1" applyFill="1" applyBorder="1"/>
    <xf numFmtId="0" fontId="62" fillId="0" borderId="0" xfId="69" applyFont="1"/>
    <xf numFmtId="0" fontId="25" fillId="0" borderId="0" xfId="70" applyFont="1"/>
    <xf numFmtId="0" fontId="25" fillId="0" borderId="0" xfId="70" applyFont="1" applyAlignment="1"/>
    <xf numFmtId="0" fontId="20" fillId="0" borderId="0" xfId="70" applyFont="1" applyAlignment="1"/>
    <xf numFmtId="0" fontId="25" fillId="0" borderId="0" xfId="70" applyFont="1" applyAlignment="1">
      <alignment horizontal="center"/>
    </xf>
    <xf numFmtId="0" fontId="25" fillId="0" borderId="0" xfId="70" applyFont="1" applyAlignment="1">
      <alignment horizontal="right"/>
    </xf>
    <xf numFmtId="0" fontId="25" fillId="0" borderId="10" xfId="70" applyFont="1" applyBorder="1"/>
    <xf numFmtId="0" fontId="25" fillId="0" borderId="10" xfId="70" applyFont="1" applyBorder="1" applyAlignment="1">
      <alignment horizontal="center" wrapText="1"/>
    </xf>
    <xf numFmtId="0" fontId="25" fillId="0" borderId="10" xfId="70" applyFont="1" applyBorder="1" applyAlignment="1">
      <alignment horizontal="center" vertical="center" wrapText="1"/>
    </xf>
    <xf numFmtId="0" fontId="35" fillId="0" borderId="10" xfId="70" applyFont="1" applyBorder="1" applyAlignment="1">
      <alignment horizontal="center" wrapText="1"/>
    </xf>
    <xf numFmtId="0" fontId="35" fillId="0" borderId="10" xfId="70" applyFont="1" applyBorder="1" applyAlignment="1">
      <alignment horizontal="center" vertical="center" wrapText="1"/>
    </xf>
    <xf numFmtId="0" fontId="25" fillId="0" borderId="10" xfId="70" applyFont="1" applyFill="1" applyBorder="1"/>
    <xf numFmtId="3" fontId="25" fillId="0" borderId="10" xfId="70" applyNumberFormat="1" applyFont="1" applyFill="1" applyBorder="1"/>
    <xf numFmtId="0" fontId="25" fillId="0" borderId="10" xfId="70" applyFont="1" applyFill="1" applyBorder="1" applyAlignment="1">
      <alignment wrapText="1"/>
    </xf>
    <xf numFmtId="0" fontId="65" fillId="0" borderId="10" xfId="70" applyFont="1" applyFill="1" applyBorder="1"/>
    <xf numFmtId="3" fontId="65" fillId="0" borderId="10" xfId="70" applyNumberFormat="1" applyFont="1" applyFill="1" applyBorder="1"/>
    <xf numFmtId="0" fontId="26" fillId="0" borderId="0" xfId="40" applyFont="1" applyBorder="1" applyAlignment="1"/>
    <xf numFmtId="0" fontId="33" fillId="0" borderId="0" xfId="72" applyFont="1" applyAlignment="1"/>
    <xf numFmtId="0" fontId="33" fillId="0" borderId="0" xfId="72" applyFont="1" applyAlignment="1">
      <alignment horizontal="right"/>
    </xf>
    <xf numFmtId="0" fontId="31" fillId="0" borderId="0" xfId="72" applyFont="1" applyAlignment="1"/>
    <xf numFmtId="0" fontId="32" fillId="0" borderId="0" xfId="72" applyFont="1" applyAlignment="1">
      <alignment horizontal="left"/>
    </xf>
    <xf numFmtId="0" fontId="33" fillId="0" borderId="0" xfId="72" applyFont="1" applyAlignment="1">
      <alignment horizontal="left"/>
    </xf>
    <xf numFmtId="0" fontId="31" fillId="0" borderId="0" xfId="72" applyFont="1" applyAlignment="1">
      <alignment horizontal="left"/>
    </xf>
    <xf numFmtId="0" fontId="28" fillId="0" borderId="0" xfId="40" applyFont="1" applyBorder="1" applyAlignment="1"/>
    <xf numFmtId="0" fontId="44" fillId="0" borderId="0" xfId="40" applyFont="1" applyBorder="1" applyAlignment="1"/>
    <xf numFmtId="0" fontId="29" fillId="0" borderId="0" xfId="40" applyFont="1" applyBorder="1" applyAlignment="1">
      <alignment horizontal="center"/>
    </xf>
    <xf numFmtId="0" fontId="29" fillId="0" borderId="0" xfId="40" applyFont="1" applyBorder="1" applyAlignment="1">
      <alignment horizontal="center" vertical="center"/>
    </xf>
    <xf numFmtId="0" fontId="28" fillId="0" borderId="0" xfId="40" applyFont="1" applyBorder="1" applyAlignment="1">
      <alignment horizontal="right" vertical="center"/>
    </xf>
    <xf numFmtId="3" fontId="28" fillId="0" borderId="0" xfId="40" applyNumberFormat="1" applyFont="1" applyBorder="1" applyAlignment="1">
      <alignment horizontal="center" vertical="center"/>
    </xf>
    <xf numFmtId="0" fontId="26" fillId="0" borderId="0" xfId="40" applyFont="1" applyBorder="1" applyAlignment="1">
      <alignment vertical="center"/>
    </xf>
    <xf numFmtId="0" fontId="27" fillId="0" borderId="0" xfId="71" applyFont="1" applyAlignment="1">
      <alignment horizontal="center" vertical="center" wrapText="1"/>
    </xf>
    <xf numFmtId="0" fontId="27" fillId="0" borderId="0" xfId="40" applyFont="1" applyFill="1" applyBorder="1" applyAlignment="1">
      <alignment horizontal="center" vertical="center"/>
    </xf>
    <xf numFmtId="0" fontId="28" fillId="0" borderId="0" xfId="40" applyFont="1" applyFill="1" applyBorder="1" applyAlignment="1">
      <alignment horizontal="right"/>
    </xf>
    <xf numFmtId="3" fontId="40" fillId="0" borderId="0" xfId="40" applyNumberFormat="1" applyFont="1" applyBorder="1"/>
    <xf numFmtId="3" fontId="45" fillId="0" borderId="0" xfId="40" applyNumberFormat="1" applyFont="1" applyBorder="1"/>
    <xf numFmtId="0" fontId="25" fillId="0" borderId="10" xfId="0" applyFont="1" applyBorder="1" applyAlignment="1"/>
    <xf numFmtId="0" fontId="0" fillId="0" borderId="0" xfId="0" applyAlignment="1">
      <alignment horizontal="right"/>
    </xf>
    <xf numFmtId="0" fontId="44" fillId="0" borderId="10" xfId="0" applyFont="1" applyBorder="1" applyAlignment="1"/>
    <xf numFmtId="0" fontId="66" fillId="0" borderId="0" xfId="74" applyFont="1"/>
    <xf numFmtId="0" fontId="2" fillId="0" borderId="0" xfId="75"/>
    <xf numFmtId="0" fontId="66" fillId="0" borderId="0" xfId="74" applyFont="1" applyAlignment="1">
      <alignment horizontal="right"/>
    </xf>
    <xf numFmtId="0" fontId="67" fillId="0" borderId="0" xfId="75" applyFont="1" applyBorder="1" applyAlignment="1">
      <alignment horizontal="center"/>
    </xf>
    <xf numFmtId="0" fontId="68" fillId="0" borderId="0" xfId="75" applyFont="1" applyBorder="1"/>
    <xf numFmtId="0" fontId="68" fillId="0" borderId="0" xfId="75" applyFont="1"/>
    <xf numFmtId="0" fontId="66" fillId="0" borderId="0" xfId="74" applyFont="1" applyAlignment="1"/>
    <xf numFmtId="0" fontId="39" fillId="0" borderId="0" xfId="74" applyFont="1" applyBorder="1" applyAlignment="1"/>
    <xf numFmtId="0" fontId="39" fillId="0" borderId="0" xfId="74" applyFont="1" applyAlignment="1"/>
    <xf numFmtId="3" fontId="68" fillId="0" borderId="0" xfId="75" applyNumberFormat="1" applyFont="1" applyBorder="1" applyAlignment="1"/>
    <xf numFmtId="0" fontId="39" fillId="0" borderId="0" xfId="74" applyFont="1" applyBorder="1" applyAlignment="1">
      <alignment horizontal="center"/>
    </xf>
    <xf numFmtId="0" fontId="39" fillId="0" borderId="0" xfId="74" applyFont="1" applyAlignment="1">
      <alignment horizontal="right"/>
    </xf>
    <xf numFmtId="3" fontId="25" fillId="0" borderId="0" xfId="72" applyNumberFormat="1" applyFont="1" applyFill="1" applyBorder="1" applyAlignment="1"/>
    <xf numFmtId="3" fontId="66" fillId="0" borderId="0" xfId="74" applyNumberFormat="1" applyFont="1" applyAlignment="1">
      <alignment horizontal="center"/>
    </xf>
    <xf numFmtId="3" fontId="25" fillId="0" borderId="0" xfId="72" applyNumberFormat="1" applyFont="1" applyFill="1" applyBorder="1" applyAlignment="1">
      <alignment horizontal="right"/>
    </xf>
    <xf numFmtId="3" fontId="25" fillId="0" borderId="0" xfId="72" applyNumberFormat="1" applyFont="1" applyFill="1" applyBorder="1" applyAlignment="1">
      <alignment horizontal="left"/>
    </xf>
    <xf numFmtId="3" fontId="25" fillId="0" borderId="0" xfId="72" applyNumberFormat="1" applyFont="1" applyFill="1" applyBorder="1"/>
    <xf numFmtId="3" fontId="68" fillId="0" borderId="0" xfId="75" applyNumberFormat="1" applyFont="1" applyBorder="1" applyAlignment="1">
      <alignment horizontal="right"/>
    </xf>
    <xf numFmtId="3" fontId="66" fillId="0" borderId="0" xfId="74" applyNumberFormat="1" applyFont="1" applyFill="1" applyBorder="1" applyAlignment="1">
      <alignment horizontal="center"/>
    </xf>
    <xf numFmtId="0" fontId="66" fillId="0" borderId="0" xfId="74" applyFont="1" applyBorder="1" applyAlignment="1"/>
    <xf numFmtId="3" fontId="69" fillId="0" borderId="0" xfId="74" applyNumberFormat="1" applyFont="1" applyFill="1" applyBorder="1" applyAlignment="1">
      <alignment horizontal="center"/>
    </xf>
    <xf numFmtId="0" fontId="70" fillId="0" borderId="0" xfId="74" applyFont="1" applyFill="1" applyBorder="1" applyAlignment="1"/>
    <xf numFmtId="3" fontId="66" fillId="0" borderId="0" xfId="74" applyNumberFormat="1" applyFont="1" applyFill="1" applyAlignment="1">
      <alignment horizontal="center"/>
    </xf>
    <xf numFmtId="3" fontId="66" fillId="0" borderId="0" xfId="74" applyNumberFormat="1" applyFont="1"/>
    <xf numFmtId="3" fontId="66" fillId="0" borderId="0" xfId="74" applyNumberFormat="1" applyFont="1" applyBorder="1" applyAlignment="1">
      <alignment horizontal="center"/>
    </xf>
    <xf numFmtId="0" fontId="71" fillId="0" borderId="0" xfId="76" applyFont="1" applyBorder="1"/>
    <xf numFmtId="3" fontId="71" fillId="0" borderId="0" xfId="74" applyNumberFormat="1" applyFont="1" applyFill="1" applyBorder="1" applyAlignment="1">
      <alignment horizontal="center"/>
    </xf>
    <xf numFmtId="3" fontId="71" fillId="0" borderId="0" xfId="74" applyNumberFormat="1" applyFont="1" applyBorder="1" applyAlignment="1">
      <alignment horizontal="right"/>
    </xf>
    <xf numFmtId="3" fontId="71" fillId="0" borderId="0" xfId="76" applyNumberFormat="1" applyFont="1" applyBorder="1" applyAlignment="1">
      <alignment horizontal="right"/>
    </xf>
    <xf numFmtId="0" fontId="39" fillId="0" borderId="0" xfId="74" applyFont="1" applyFill="1" applyBorder="1" applyAlignment="1"/>
    <xf numFmtId="3" fontId="39" fillId="0" borderId="0" xfId="74" applyNumberFormat="1" applyFont="1" applyAlignment="1">
      <alignment horizontal="center"/>
    </xf>
    <xf numFmtId="0" fontId="72" fillId="0" borderId="0" xfId="75" applyFont="1" applyFill="1" applyBorder="1" applyAlignment="1"/>
    <xf numFmtId="0" fontId="73" fillId="0" borderId="0" xfId="75" applyFont="1"/>
    <xf numFmtId="3" fontId="72" fillId="0" borderId="0" xfId="75" applyNumberFormat="1" applyFont="1"/>
    <xf numFmtId="0" fontId="1" fillId="0" borderId="0" xfId="41" applyFont="1"/>
    <xf numFmtId="0" fontId="1" fillId="0" borderId="0" xfId="41" applyFont="1" applyAlignment="1">
      <alignment horizontal="right"/>
    </xf>
    <xf numFmtId="0" fontId="1" fillId="0" borderId="0" xfId="41" applyFont="1" applyAlignment="1">
      <alignment horizontal="left"/>
    </xf>
    <xf numFmtId="0" fontId="2" fillId="0" borderId="0" xfId="41" applyFont="1"/>
    <xf numFmtId="0" fontId="74" fillId="0" borderId="10" xfId="41" applyFont="1" applyBorder="1" applyAlignment="1">
      <alignment horizontal="center"/>
    </xf>
    <xf numFmtId="0" fontId="74" fillId="0" borderId="10" xfId="41" applyFont="1" applyBorder="1" applyAlignment="1">
      <alignment horizontal="center" wrapText="1"/>
    </xf>
    <xf numFmtId="0" fontId="74" fillId="0" borderId="0" xfId="41" applyFont="1"/>
    <xf numFmtId="0" fontId="73" fillId="0" borderId="0" xfId="41" applyFont="1"/>
    <xf numFmtId="0" fontId="1" fillId="0" borderId="10" xfId="43" applyFont="1" applyFill="1" applyBorder="1"/>
    <xf numFmtId="0" fontId="75" fillId="0" borderId="0" xfId="41" applyFont="1"/>
    <xf numFmtId="0" fontId="76" fillId="0" borderId="0" xfId="41" applyFont="1"/>
    <xf numFmtId="0" fontId="74" fillId="0" borderId="10" xfId="41" applyFont="1" applyBorder="1"/>
    <xf numFmtId="0" fontId="74" fillId="0" borderId="10" xfId="41" applyFont="1" applyFill="1" applyBorder="1"/>
    <xf numFmtId="0" fontId="35" fillId="0" borderId="16" xfId="42" applyFont="1" applyFill="1" applyBorder="1"/>
    <xf numFmtId="0" fontId="35" fillId="0" borderId="0" xfId="42" applyFont="1" applyFill="1" applyBorder="1" applyAlignment="1"/>
    <xf numFmtId="0" fontId="21" fillId="0" borderId="0" xfId="42" applyFont="1" applyBorder="1" applyAlignment="1">
      <alignment horizontal="right"/>
    </xf>
    <xf numFmtId="0" fontId="44" fillId="0" borderId="10" xfId="0" applyFont="1" applyBorder="1" applyAlignment="1">
      <alignment wrapText="1"/>
    </xf>
    <xf numFmtId="3" fontId="25" fillId="0" borderId="10" xfId="0" applyNumberFormat="1" applyFont="1" applyBorder="1" applyAlignment="1"/>
    <xf numFmtId="3" fontId="25" fillId="0" borderId="10" xfId="0" applyNumberFormat="1" applyFont="1" applyBorder="1" applyAlignment="1">
      <alignment wrapText="1"/>
    </xf>
    <xf numFmtId="3" fontId="25" fillId="0" borderId="10" xfId="0" applyNumberFormat="1" applyFont="1" applyFill="1" applyBorder="1" applyAlignment="1">
      <alignment wrapText="1"/>
    </xf>
    <xf numFmtId="3" fontId="25" fillId="0" borderId="10" xfId="0" applyNumberFormat="1" applyFont="1" applyFill="1" applyBorder="1" applyAlignment="1">
      <alignment horizontal="right" wrapText="1"/>
    </xf>
    <xf numFmtId="3" fontId="25" fillId="0" borderId="10" xfId="0" applyNumberFormat="1" applyFont="1" applyFill="1" applyBorder="1" applyAlignment="1"/>
    <xf numFmtId="0" fontId="36" fillId="0" borderId="0" xfId="42" applyFont="1" applyBorder="1" applyAlignment="1">
      <alignment horizontal="right"/>
    </xf>
    <xf numFmtId="0" fontId="77" fillId="0" borderId="0" xfId="78"/>
    <xf numFmtId="0" fontId="26" fillId="0" borderId="0" xfId="78" applyFont="1"/>
    <xf numFmtId="0" fontId="25" fillId="0" borderId="0" xfId="78" applyFont="1" applyFill="1" applyAlignment="1">
      <alignment horizontal="center" vertical="top" wrapText="1"/>
    </xf>
    <xf numFmtId="0" fontId="26" fillId="0" borderId="0" xfId="78" applyFont="1" applyFill="1" applyAlignment="1">
      <alignment horizontal="center" wrapText="1"/>
    </xf>
    <xf numFmtId="0" fontId="26" fillId="0" borderId="0" xfId="78" applyFont="1" applyAlignment="1">
      <alignment horizontal="center" wrapText="1"/>
    </xf>
    <xf numFmtId="0" fontId="26" fillId="0" borderId="0" xfId="78" applyFont="1" applyAlignment="1">
      <alignment horizontal="left" vertical="top" wrapText="1"/>
    </xf>
    <xf numFmtId="3" fontId="26" fillId="0" borderId="0" xfId="78" applyNumberFormat="1" applyFont="1" applyAlignment="1">
      <alignment horizontal="right" vertical="top" wrapText="1"/>
    </xf>
    <xf numFmtId="3" fontId="26" fillId="0" borderId="0" xfId="0" applyNumberFormat="1" applyFont="1" applyAlignment="1">
      <alignment horizontal="right" vertical="top" wrapText="1"/>
    </xf>
    <xf numFmtId="3" fontId="26" fillId="0" borderId="0" xfId="78" applyNumberFormat="1" applyFont="1"/>
    <xf numFmtId="0" fontId="29" fillId="0" borderId="0" xfId="78" applyFont="1" applyAlignment="1">
      <alignment horizontal="left" vertical="top" wrapText="1"/>
    </xf>
    <xf numFmtId="3" fontId="29" fillId="0" borderId="0" xfId="78" applyNumberFormat="1" applyFont="1" applyAlignment="1">
      <alignment horizontal="right" vertical="top" wrapText="1"/>
    </xf>
    <xf numFmtId="3" fontId="29" fillId="0" borderId="0" xfId="0" applyNumberFormat="1" applyFont="1" applyAlignment="1">
      <alignment horizontal="right" vertical="top" wrapText="1"/>
    </xf>
    <xf numFmtId="3" fontId="29" fillId="0" borderId="0" xfId="78" applyNumberFormat="1" applyFont="1"/>
    <xf numFmtId="0" fontId="25" fillId="0" borderId="0" xfId="78" applyFont="1" applyFill="1" applyAlignment="1">
      <alignment horizontal="center" vertical="center" wrapText="1"/>
    </xf>
    <xf numFmtId="0" fontId="36" fillId="0" borderId="49" xfId="42" applyFont="1" applyBorder="1" applyAlignment="1">
      <alignment horizontal="right"/>
    </xf>
    <xf numFmtId="0" fontId="27" fillId="0" borderId="0" xfId="42" applyFont="1" applyBorder="1" applyAlignment="1">
      <alignment horizontal="right"/>
    </xf>
    <xf numFmtId="0" fontId="21" fillId="0" borderId="0" xfId="42" applyFont="1"/>
    <xf numFmtId="0" fontId="26" fillId="0" borderId="0" xfId="42" applyFont="1" applyBorder="1" applyAlignment="1"/>
    <xf numFmtId="0" fontId="26" fillId="0" borderId="0" xfId="42" applyFont="1" applyBorder="1" applyAlignment="1">
      <alignment horizontal="right"/>
    </xf>
    <xf numFmtId="0" fontId="78" fillId="0" borderId="0" xfId="42" applyFont="1"/>
    <xf numFmtId="0" fontId="29" fillId="0" borderId="11" xfId="42" applyFont="1" applyBorder="1" applyAlignment="1">
      <alignment horizontal="center"/>
    </xf>
    <xf numFmtId="0" fontId="29" fillId="0" borderId="0" xfId="42" applyFont="1" applyBorder="1" applyAlignment="1">
      <alignment horizontal="center"/>
    </xf>
    <xf numFmtId="0" fontId="26" fillId="0" borderId="11" xfId="42" applyFont="1" applyBorder="1" applyAlignment="1">
      <alignment horizontal="right"/>
    </xf>
    <xf numFmtId="0" fontId="26" fillId="0" borderId="10" xfId="42" applyFont="1" applyBorder="1" applyAlignment="1">
      <alignment vertical="center" wrapText="1"/>
    </xf>
    <xf numFmtId="0" fontId="21" fillId="0" borderId="0" xfId="42" applyFont="1" applyAlignment="1">
      <alignment vertical="center"/>
    </xf>
    <xf numFmtId="0" fontId="26" fillId="0" borderId="10" xfId="42" applyFont="1" applyFill="1" applyBorder="1" applyAlignment="1">
      <alignment horizontal="center" vertical="center" wrapText="1"/>
    </xf>
    <xf numFmtId="0" fontId="26" fillId="0" borderId="10" xfId="42" applyFont="1" applyBorder="1" applyAlignment="1">
      <alignment horizontal="center" vertical="center" wrapText="1"/>
    </xf>
    <xf numFmtId="3" fontId="27" fillId="0" borderId="10" xfId="42" applyNumberFormat="1" applyFont="1" applyFill="1" applyBorder="1" applyAlignment="1">
      <alignment wrapText="1"/>
    </xf>
    <xf numFmtId="3" fontId="27" fillId="0" borderId="10" xfId="42" applyNumberFormat="1" applyFont="1" applyFill="1" applyBorder="1"/>
    <xf numFmtId="3" fontId="26" fillId="0" borderId="10" xfId="42" applyNumberFormat="1" applyFont="1" applyFill="1" applyBorder="1"/>
    <xf numFmtId="3" fontId="26" fillId="0" borderId="10" xfId="42" applyNumberFormat="1" applyFont="1" applyBorder="1" applyAlignment="1">
      <alignment wrapText="1"/>
    </xf>
    <xf numFmtId="0" fontId="21" fillId="0" borderId="0" xfId="42" applyFont="1" applyAlignment="1">
      <alignment wrapText="1"/>
    </xf>
    <xf numFmtId="0" fontId="26" fillId="0" borderId="0" xfId="42" applyFont="1"/>
    <xf numFmtId="0" fontId="1" fillId="0" borderId="0" xfId="79" applyAlignment="1"/>
    <xf numFmtId="3" fontId="26" fillId="0" borderId="10" xfId="42" applyNumberFormat="1" applyFont="1" applyFill="1" applyBorder="1" applyAlignment="1">
      <alignment wrapText="1"/>
    </xf>
    <xf numFmtId="3" fontId="26" fillId="0" borderId="10" xfId="42" applyNumberFormat="1" applyFont="1" applyBorder="1"/>
    <xf numFmtId="3" fontId="27" fillId="0" borderId="10" xfId="42" applyNumberFormat="1" applyFont="1" applyBorder="1" applyAlignment="1">
      <alignment wrapText="1"/>
    </xf>
    <xf numFmtId="0" fontId="22" fillId="0" borderId="0" xfId="42" applyFont="1"/>
    <xf numFmtId="0" fontId="29" fillId="0" borderId="0" xfId="42" applyFont="1" applyBorder="1" applyAlignment="1">
      <alignment horizontal="center" wrapText="1"/>
    </xf>
    <xf numFmtId="0" fontId="2" fillId="0" borderId="0" xfId="73"/>
    <xf numFmtId="0" fontId="80" fillId="0" borderId="0" xfId="73" applyFont="1" applyAlignment="1">
      <alignment horizontal="center" vertical="top" wrapText="1"/>
    </xf>
    <xf numFmtId="0" fontId="80" fillId="0" borderId="0" xfId="73" applyFont="1" applyAlignment="1">
      <alignment horizontal="left" vertical="top" wrapText="1"/>
    </xf>
    <xf numFmtId="3" fontId="80" fillId="0" borderId="0" xfId="73" applyNumberFormat="1" applyFont="1" applyAlignment="1">
      <alignment horizontal="right" vertical="top" wrapText="1"/>
    </xf>
    <xf numFmtId="0" fontId="81" fillId="0" borderId="0" xfId="73" applyFont="1" applyAlignment="1">
      <alignment horizontal="center" vertical="top" wrapText="1"/>
    </xf>
    <xf numFmtId="0" fontId="81" fillId="0" borderId="0" xfId="73" applyFont="1" applyAlignment="1">
      <alignment horizontal="left" vertical="top" wrapText="1"/>
    </xf>
    <xf numFmtId="3" fontId="81" fillId="0" borderId="0" xfId="73" applyNumberFormat="1" applyFont="1" applyAlignment="1">
      <alignment horizontal="right" vertical="top" wrapText="1"/>
    </xf>
    <xf numFmtId="0" fontId="2" fillId="0" borderId="0" xfId="73" applyFill="1"/>
    <xf numFmtId="0" fontId="79" fillId="0" borderId="0" xfId="73" applyFont="1" applyFill="1" applyAlignment="1">
      <alignment horizontal="center" vertical="top" wrapText="1"/>
    </xf>
    <xf numFmtId="1" fontId="37" fillId="0" borderId="55" xfId="42" applyNumberFormat="1" applyFont="1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1" fontId="37" fillId="0" borderId="53" xfId="42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37" fillId="0" borderId="33" xfId="42" applyFont="1" applyFill="1" applyBorder="1" applyAlignment="1"/>
    <xf numFmtId="0" fontId="0" fillId="0" borderId="34" xfId="0" applyFill="1" applyBorder="1" applyAlignment="1"/>
    <xf numFmtId="0" fontId="0" fillId="0" borderId="37" xfId="0" applyFill="1" applyBorder="1" applyAlignment="1"/>
    <xf numFmtId="0" fontId="37" fillId="0" borderId="55" xfId="42" applyFont="1" applyBorder="1" applyAlignment="1">
      <alignment horizontal="center"/>
    </xf>
    <xf numFmtId="0" fontId="37" fillId="0" borderId="56" xfId="42" applyFont="1" applyBorder="1" applyAlignment="1">
      <alignment horizontal="center"/>
    </xf>
    <xf numFmtId="0" fontId="37" fillId="0" borderId="57" xfId="42" applyFont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37" fillId="0" borderId="55" xfId="42" applyFont="1" applyFill="1" applyBorder="1" applyAlignment="1">
      <alignment horizontal="center"/>
    </xf>
    <xf numFmtId="0" fontId="37" fillId="0" borderId="56" xfId="42" applyFont="1" applyFill="1" applyBorder="1" applyAlignment="1">
      <alignment horizontal="center"/>
    </xf>
    <xf numFmtId="0" fontId="37" fillId="0" borderId="57" xfId="42" applyFont="1" applyFill="1" applyBorder="1" applyAlignment="1">
      <alignment horizontal="center"/>
    </xf>
    <xf numFmtId="0" fontId="29" fillId="0" borderId="0" xfId="42" applyFont="1" applyBorder="1" applyAlignment="1">
      <alignment horizontal="center" wrapText="1"/>
    </xf>
    <xf numFmtId="0" fontId="26" fillId="0" borderId="42" xfId="42" applyFont="1" applyFill="1" applyBorder="1" applyAlignment="1">
      <alignment horizontal="center" vertical="center" wrapText="1"/>
    </xf>
    <xf numFmtId="0" fontId="26" fillId="0" borderId="34" xfId="42" applyFont="1" applyFill="1" applyBorder="1" applyAlignment="1">
      <alignment horizontal="center" vertical="center" wrapText="1"/>
    </xf>
    <xf numFmtId="0" fontId="26" fillId="0" borderId="13" xfId="42" applyFont="1" applyFill="1" applyBorder="1" applyAlignment="1">
      <alignment horizontal="center" vertical="center" wrapText="1"/>
    </xf>
    <xf numFmtId="0" fontId="28" fillId="0" borderId="42" xfId="42" applyFont="1" applyFill="1" applyBorder="1" applyAlignment="1">
      <alignment horizontal="center" vertical="center" wrapText="1"/>
    </xf>
    <xf numFmtId="0" fontId="28" fillId="0" borderId="34" xfId="42" applyFont="1" applyFill="1" applyBorder="1" applyAlignment="1">
      <alignment horizontal="center" vertical="center" wrapText="1"/>
    </xf>
    <xf numFmtId="0" fontId="28" fillId="0" borderId="13" xfId="42" applyFont="1" applyFill="1" applyBorder="1" applyAlignment="1">
      <alignment horizontal="center" vertical="center" wrapText="1"/>
    </xf>
    <xf numFmtId="0" fontId="27" fillId="0" borderId="0" xfId="42" applyFont="1" applyBorder="1" applyAlignment="1">
      <alignment horizontal="right"/>
    </xf>
    <xf numFmtId="0" fontId="34" fillId="0" borderId="0" xfId="79" applyFont="1" applyAlignment="1"/>
    <xf numFmtId="0" fontId="1" fillId="0" borderId="0" xfId="79" applyAlignment="1"/>
    <xf numFmtId="0" fontId="26" fillId="0" borderId="0" xfId="78" applyFont="1" applyAlignment="1">
      <alignment horizontal="center"/>
    </xf>
    <xf numFmtId="0" fontId="57" fillId="0" borderId="0" xfId="64" applyFont="1" applyAlignment="1">
      <alignment horizontal="center"/>
    </xf>
    <xf numFmtId="0" fontId="57" fillId="0" borderId="0" xfId="65" applyFont="1" applyAlignment="1">
      <alignment horizontal="center"/>
    </xf>
    <xf numFmtId="0" fontId="47" fillId="0" borderId="42" xfId="66" applyFill="1" applyBorder="1" applyAlignment="1">
      <alignment horizontal="center"/>
    </xf>
    <xf numFmtId="0" fontId="47" fillId="0" borderId="34" xfId="66" applyFill="1" applyBorder="1" applyAlignment="1">
      <alignment horizontal="center"/>
    </xf>
    <xf numFmtId="0" fontId="47" fillId="0" borderId="13" xfId="66" applyFill="1" applyBorder="1" applyAlignment="1">
      <alignment horizontal="center"/>
    </xf>
    <xf numFmtId="0" fontId="47" fillId="0" borderId="42" xfId="66" applyFill="1" applyBorder="1" applyAlignment="1">
      <alignment horizontal="center" wrapText="1"/>
    </xf>
    <xf numFmtId="0" fontId="47" fillId="0" borderId="34" xfId="66" applyFill="1" applyBorder="1" applyAlignment="1">
      <alignment horizontal="center" wrapText="1"/>
    </xf>
    <xf numFmtId="0" fontId="47" fillId="0" borderId="49" xfId="66" applyBorder="1" applyAlignment="1">
      <alignment horizontal="center"/>
    </xf>
    <xf numFmtId="0" fontId="47" fillId="0" borderId="0" xfId="66" applyBorder="1" applyAlignment="1">
      <alignment horizontal="center"/>
    </xf>
    <xf numFmtId="0" fontId="68" fillId="0" borderId="0" xfId="75" applyFont="1" applyAlignment="1">
      <alignment horizontal="left"/>
    </xf>
    <xf numFmtId="3" fontId="68" fillId="0" borderId="0" xfId="75" applyNumberFormat="1" applyFont="1" applyAlignment="1">
      <alignment horizontal="right"/>
    </xf>
    <xf numFmtId="0" fontId="39" fillId="0" borderId="0" xfId="74" applyFont="1" applyBorder="1" applyAlignment="1"/>
    <xf numFmtId="0" fontId="39" fillId="0" borderId="0" xfId="74" applyFont="1" applyAlignment="1"/>
    <xf numFmtId="0" fontId="67" fillId="0" borderId="0" xfId="75" applyFont="1" applyAlignment="1">
      <alignment horizontal="left"/>
    </xf>
    <xf numFmtId="0" fontId="74" fillId="0" borderId="0" xfId="41" applyFont="1" applyAlignment="1">
      <alignment horizontal="center"/>
    </xf>
    <xf numFmtId="0" fontId="4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9" fillId="0" borderId="0" xfId="67" applyFont="1" applyAlignment="1">
      <alignment horizontal="center"/>
    </xf>
    <xf numFmtId="0" fontId="56" fillId="0" borderId="0" xfId="46" applyFont="1"/>
    <xf numFmtId="0" fontId="59" fillId="0" borderId="0" xfId="41" applyFont="1" applyAlignment="1">
      <alignment horizontal="center"/>
    </xf>
    <xf numFmtId="3" fontId="29" fillId="0" borderId="40" xfId="41" applyNumberFormat="1" applyFont="1" applyFill="1" applyBorder="1" applyAlignment="1">
      <alignment vertical="center"/>
    </xf>
    <xf numFmtId="3" fontId="29" fillId="0" borderId="48" xfId="41" applyNumberFormat="1" applyFont="1" applyFill="1" applyBorder="1" applyAlignment="1">
      <alignment vertical="center"/>
    </xf>
    <xf numFmtId="3" fontId="29" fillId="0" borderId="50" xfId="41" applyNumberFormat="1" applyFont="1" applyFill="1" applyBorder="1" applyAlignment="1">
      <alignment vertical="center"/>
    </xf>
    <xf numFmtId="3" fontId="47" fillId="0" borderId="40" xfId="44" applyNumberFormat="1" applyFont="1" applyFill="1" applyBorder="1" applyAlignment="1">
      <alignment vertical="center"/>
    </xf>
    <xf numFmtId="3" fontId="47" fillId="0" borderId="48" xfId="44" applyNumberFormat="1" applyFont="1" applyFill="1" applyBorder="1" applyAlignment="1">
      <alignment vertical="center"/>
    </xf>
    <xf numFmtId="3" fontId="47" fillId="0" borderId="50" xfId="44" applyNumberFormat="1" applyFont="1" applyFill="1" applyBorder="1" applyAlignment="1">
      <alignment vertical="center"/>
    </xf>
    <xf numFmtId="49" fontId="47" fillId="0" borderId="10" xfId="44" applyNumberFormat="1" applyFont="1" applyFill="1" applyBorder="1" applyAlignment="1">
      <alignment horizontal="center" vertical="center"/>
    </xf>
    <xf numFmtId="49" fontId="47" fillId="0" borderId="24" xfId="44" applyNumberFormat="1" applyFont="1" applyFill="1" applyBorder="1" applyAlignment="1">
      <alignment horizontal="center" vertical="center"/>
    </xf>
    <xf numFmtId="0" fontId="62" fillId="0" borderId="0" xfId="44" applyFont="1" applyAlignment="1">
      <alignment horizontal="center"/>
    </xf>
    <xf numFmtId="0" fontId="50" fillId="0" borderId="0" xfId="44" applyFont="1" applyAlignment="1">
      <alignment horizontal="center"/>
    </xf>
    <xf numFmtId="0" fontId="47" fillId="0" borderId="65" xfId="44" applyFont="1" applyFill="1" applyBorder="1" applyAlignment="1">
      <alignment vertical="center"/>
    </xf>
    <xf numFmtId="0" fontId="47" fillId="0" borderId="67" xfId="44" applyFont="1" applyFill="1" applyBorder="1" applyAlignment="1">
      <alignment vertical="center"/>
    </xf>
    <xf numFmtId="0" fontId="47" fillId="0" borderId="68" xfId="44" applyFont="1" applyFill="1" applyBorder="1" applyAlignment="1">
      <alignment vertical="center"/>
    </xf>
    <xf numFmtId="0" fontId="47" fillId="0" borderId="16" xfId="44" applyFont="1" applyFill="1" applyBorder="1" applyAlignment="1">
      <alignment vertical="center" wrapText="1"/>
    </xf>
    <xf numFmtId="0" fontId="47" fillId="0" borderId="19" xfId="44" applyFont="1" applyFill="1" applyBorder="1" applyAlignment="1">
      <alignment vertical="center" wrapText="1"/>
    </xf>
    <xf numFmtId="0" fontId="47" fillId="0" borderId="22" xfId="44" applyFont="1" applyFill="1" applyBorder="1" applyAlignment="1">
      <alignment vertical="center" wrapText="1"/>
    </xf>
    <xf numFmtId="0" fontId="47" fillId="0" borderId="39" xfId="44" applyFont="1" applyFill="1" applyBorder="1" applyAlignment="1">
      <alignment horizontal="center" vertical="center"/>
    </xf>
    <xf numFmtId="0" fontId="47" fillId="0" borderId="10" xfId="44" applyFont="1" applyFill="1" applyBorder="1" applyAlignment="1">
      <alignment horizontal="center" vertical="center"/>
    </xf>
    <xf numFmtId="0" fontId="47" fillId="0" borderId="24" xfId="44" applyFont="1" applyFill="1" applyBorder="1" applyAlignment="1">
      <alignment horizontal="center" vertical="center"/>
    </xf>
    <xf numFmtId="49" fontId="47" fillId="0" borderId="39" xfId="44" applyNumberFormat="1" applyFont="1" applyFill="1" applyBorder="1" applyAlignment="1">
      <alignment horizontal="center" vertical="center"/>
    </xf>
    <xf numFmtId="3" fontId="26" fillId="0" borderId="40" xfId="41" applyNumberFormat="1" applyFont="1" applyFill="1" applyBorder="1" applyAlignment="1">
      <alignment vertical="center"/>
    </xf>
    <xf numFmtId="3" fontId="26" fillId="0" borderId="48" xfId="41" applyNumberFormat="1" applyFont="1" applyFill="1" applyBorder="1" applyAlignment="1">
      <alignment vertical="center"/>
    </xf>
    <xf numFmtId="3" fontId="26" fillId="0" borderId="50" xfId="41" applyNumberFormat="1" applyFont="1" applyFill="1" applyBorder="1" applyAlignment="1">
      <alignment vertical="center"/>
    </xf>
    <xf numFmtId="0" fontId="62" fillId="0" borderId="0" xfId="69" applyFont="1" applyAlignment="1">
      <alignment horizontal="center"/>
    </xf>
    <xf numFmtId="3" fontId="62" fillId="0" borderId="10" xfId="69" applyNumberFormat="1" applyFont="1" applyBorder="1" applyAlignment="1">
      <alignment horizontal="center"/>
    </xf>
    <xf numFmtId="0" fontId="62" fillId="0" borderId="10" xfId="69" applyFont="1" applyBorder="1" applyAlignment="1">
      <alignment horizontal="center" wrapText="1"/>
    </xf>
    <xf numFmtId="0" fontId="20" fillId="0" borderId="0" xfId="70" applyFont="1" applyAlignment="1">
      <alignment horizontal="center"/>
    </xf>
    <xf numFmtId="0" fontId="79" fillId="0" borderId="0" xfId="73" applyFont="1" applyFill="1" applyAlignment="1">
      <alignment horizontal="center" vertical="top" wrapText="1"/>
    </xf>
    <xf numFmtId="0" fontId="2" fillId="0" borderId="0" xfId="73" applyFill="1"/>
    <xf numFmtId="0" fontId="53" fillId="0" borderId="0" xfId="39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53" fillId="0" borderId="0" xfId="39" applyFont="1" applyAlignment="1">
      <alignment horizontal="center" vertical="center" wrapText="1"/>
    </xf>
    <xf numFmtId="0" fontId="31" fillId="0" borderId="0" xfId="0" applyFont="1" applyAlignment="1"/>
    <xf numFmtId="0" fontId="44" fillId="0" borderId="0" xfId="40" applyFont="1" applyBorder="1" applyAlignment="1">
      <alignment horizontal="right"/>
    </xf>
    <xf numFmtId="0" fontId="28" fillId="0" borderId="0" xfId="40" applyFont="1" applyBorder="1" applyAlignment="1">
      <alignment horizontal="center"/>
    </xf>
    <xf numFmtId="0" fontId="44" fillId="0" borderId="0" xfId="40" applyFont="1" applyBorder="1" applyAlignment="1">
      <alignment horizontal="center"/>
    </xf>
  </cellXfs>
  <cellStyles count="80">
    <cellStyle name="20% - 1. jelölőszín" xfId="1" builtinId="30" customBuiltin="1"/>
    <cellStyle name="20% - 1. jelölőszín 2" xfId="51"/>
    <cellStyle name="20% - 2. jelölőszín" xfId="2" builtinId="34" customBuiltin="1"/>
    <cellStyle name="20% - 2. jelölőszín 2" xfId="52"/>
    <cellStyle name="20% - 3. jelölőszín" xfId="3" builtinId="38" customBuiltin="1"/>
    <cellStyle name="20% - 3. jelölőszín 2" xfId="53"/>
    <cellStyle name="20% - 4. jelölőszín" xfId="4" builtinId="42" customBuiltin="1"/>
    <cellStyle name="20% - 4. jelölőszín 2" xfId="54"/>
    <cellStyle name="20% - 5. jelölőszín" xfId="5" builtinId="46" customBuiltin="1"/>
    <cellStyle name="20% - 5. jelölőszín 2" xfId="55"/>
    <cellStyle name="20% - 6. jelölőszín" xfId="6" builtinId="50" customBuiltin="1"/>
    <cellStyle name="20% - 6. jelölőszín 2" xfId="56"/>
    <cellStyle name="40% - 1. jelölőszín" xfId="7" builtinId="31" customBuiltin="1"/>
    <cellStyle name="40% - 1. jelölőszín 2" xfId="57"/>
    <cellStyle name="40% - 2. jelölőszín" xfId="8" builtinId="35" customBuiltin="1"/>
    <cellStyle name="40% - 2. jelölőszín 2" xfId="58"/>
    <cellStyle name="40% - 3. jelölőszín" xfId="9" builtinId="39" customBuiltin="1"/>
    <cellStyle name="40% - 3. jelölőszín 2" xfId="59"/>
    <cellStyle name="40% - 4. jelölőszín" xfId="10" builtinId="43" customBuiltin="1"/>
    <cellStyle name="40% - 4. jelölőszín 2" xfId="60"/>
    <cellStyle name="40% - 5. jelölőszín" xfId="11" builtinId="47" customBuiltin="1"/>
    <cellStyle name="40% - 5. jelölőszín 2" xfId="61"/>
    <cellStyle name="40% - 6. jelölőszín" xfId="12" builtinId="51" customBuiltin="1"/>
    <cellStyle name="40% - 6. jelölőszín 2" xfId="62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 2 2" xfId="77"/>
    <cellStyle name="Normál 3" xfId="63"/>
    <cellStyle name="Normál 3 2" xfId="79"/>
    <cellStyle name="Normál 4" xfId="72"/>
    <cellStyle name="Normál 5" xfId="73"/>
    <cellStyle name="Normál 6" xfId="78"/>
    <cellStyle name="Normál_2005. 4. számú melléklet" xfId="39"/>
    <cellStyle name="Normál_2005.11.sz.melléklet_10.sz.mell-2012 évi ktgvetés-12.01.24 Bea" xfId="40"/>
    <cellStyle name="Normál_2006 Zárszámadási rendelet 1,2,3,4,5,6,8,9,10,11,12,13,14,15 sz. mellékletei" xfId="41"/>
    <cellStyle name="Normál_2009. ktv.rendelet" xfId="42"/>
    <cellStyle name="Normál_4.1.sz.mell. 2004. évi felújítások" xfId="64"/>
    <cellStyle name="Normál_4.2.számú mell. 2004. évi beruházások intézményeknél" xfId="65"/>
    <cellStyle name="Normál_5.1.,2.,sz. melléklet vagyon 2006" xfId="66"/>
    <cellStyle name="Normál_5.3 melléklet" xfId="76"/>
    <cellStyle name="Normál_5.3. melléklet" xfId="75"/>
    <cellStyle name="Normál_8.1,2. sz. melléklet" xfId="67"/>
    <cellStyle name="Normál_9.1. sz. melléklet" xfId="68"/>
    <cellStyle name="Normál_9.1.sz. melléklet NORMA" xfId="69"/>
    <cellStyle name="Normál_9.2-9.4 melléklet" xfId="70"/>
    <cellStyle name="Normál_eszköz-kataszter összesítő lista" xfId="74"/>
    <cellStyle name="Normál_koltsegvetes_melleklet" xfId="43"/>
    <cellStyle name="Normál_költségvetési rendelet 3,4,5,5b,5c,6,9,9a,11,16a,16b mellékletei-2008-3" xfId="44"/>
    <cellStyle name="Normál_költségvetési rendelet 3,4,5,5b,5c,6,9,9a,11,16a,16b mellékletei-2008-3_10.sz.mell-2012 évi ktgvetés-12.01.24 Bea" xfId="71"/>
    <cellStyle name="Normal_KTRSZJ" xfId="45"/>
    <cellStyle name="Normál_Leltár-2008-I" xfId="46"/>
    <cellStyle name="Összesen" xfId="47" builtinId="25" customBuiltin="1"/>
    <cellStyle name="Rossz" xfId="48" builtinId="27" customBuiltin="1"/>
    <cellStyle name="Semleges" xfId="49" builtinId="28" customBuiltin="1"/>
    <cellStyle name="Számítás" xfId="50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88"/>
  <sheetViews>
    <sheetView view="pageBreakPreview" zoomScale="85" zoomScaleNormal="75" zoomScaleSheetLayoutView="85" workbookViewId="0">
      <pane ySplit="7" topLeftCell="A8" activePane="bottomLeft" state="frozen"/>
      <selection activeCell="C1" sqref="C1"/>
      <selection pane="bottomLeft" activeCell="L3" sqref="L3"/>
    </sheetView>
  </sheetViews>
  <sheetFormatPr defaultRowHeight="16.5"/>
  <cols>
    <col min="1" max="1" width="5.42578125" style="3" customWidth="1"/>
    <col min="2" max="2" width="7.28515625" style="4" customWidth="1"/>
    <col min="3" max="3" width="60.5703125" style="27" customWidth="1"/>
    <col min="4" max="4" width="9.28515625" style="27" customWidth="1"/>
    <col min="5" max="5" width="8.85546875" style="27" customWidth="1"/>
    <col min="6" max="6" width="12.140625" style="27" bestFit="1" customWidth="1"/>
    <col min="7" max="7" width="8.7109375" style="27" customWidth="1"/>
    <col min="8" max="8" width="11.42578125" style="5" bestFit="1" customWidth="1"/>
    <col min="9" max="9" width="11.85546875" style="5" bestFit="1" customWidth="1"/>
    <col min="10" max="11" width="9.140625" style="5"/>
    <col min="12" max="12" width="9.85546875" style="6" customWidth="1"/>
    <col min="13" max="16" width="9.140625" style="5"/>
    <col min="17" max="17" width="11.85546875" style="5" bestFit="1" customWidth="1"/>
    <col min="18" max="252" width="9.140625" style="5"/>
    <col min="253" max="253" width="5.42578125" style="5" customWidth="1"/>
    <col min="254" max="254" width="7.28515625" style="5" customWidth="1"/>
    <col min="255" max="255" width="60.5703125" style="5" customWidth="1"/>
    <col min="256" max="256" width="9.28515625" style="5" customWidth="1"/>
    <col min="257" max="257" width="8.85546875" style="5" customWidth="1"/>
    <col min="258" max="258" width="12.140625" style="5" bestFit="1" customWidth="1"/>
    <col min="259" max="259" width="8.7109375" style="5" customWidth="1"/>
    <col min="260" max="260" width="11.42578125" style="5" bestFit="1" customWidth="1"/>
    <col min="261" max="261" width="11.85546875" style="5" bestFit="1" customWidth="1"/>
    <col min="262" max="263" width="9.140625" style="5"/>
    <col min="264" max="264" width="11.42578125" style="5" bestFit="1" customWidth="1"/>
    <col min="265" max="265" width="11.85546875" style="5" bestFit="1" customWidth="1"/>
    <col min="266" max="508" width="9.140625" style="5"/>
    <col min="509" max="509" width="5.42578125" style="5" customWidth="1"/>
    <col min="510" max="510" width="7.28515625" style="5" customWidth="1"/>
    <col min="511" max="511" width="60.5703125" style="5" customWidth="1"/>
    <col min="512" max="512" width="9.28515625" style="5" customWidth="1"/>
    <col min="513" max="513" width="8.85546875" style="5" customWidth="1"/>
    <col min="514" max="514" width="12.140625" style="5" bestFit="1" customWidth="1"/>
    <col min="515" max="515" width="8.7109375" style="5" customWidth="1"/>
    <col min="516" max="516" width="11.42578125" style="5" bestFit="1" customWidth="1"/>
    <col min="517" max="517" width="11.85546875" style="5" bestFit="1" customWidth="1"/>
    <col min="518" max="519" width="9.140625" style="5"/>
    <col min="520" max="520" width="11.42578125" style="5" bestFit="1" customWidth="1"/>
    <col min="521" max="521" width="11.85546875" style="5" bestFit="1" customWidth="1"/>
    <col min="522" max="764" width="9.140625" style="5"/>
    <col min="765" max="765" width="5.42578125" style="5" customWidth="1"/>
    <col min="766" max="766" width="7.28515625" style="5" customWidth="1"/>
    <col min="767" max="767" width="60.5703125" style="5" customWidth="1"/>
    <col min="768" max="768" width="9.28515625" style="5" customWidth="1"/>
    <col min="769" max="769" width="8.85546875" style="5" customWidth="1"/>
    <col min="770" max="770" width="12.140625" style="5" bestFit="1" customWidth="1"/>
    <col min="771" max="771" width="8.7109375" style="5" customWidth="1"/>
    <col min="772" max="772" width="11.42578125" style="5" bestFit="1" customWidth="1"/>
    <col min="773" max="773" width="11.85546875" style="5" bestFit="1" customWidth="1"/>
    <col min="774" max="775" width="9.140625" style="5"/>
    <col min="776" max="776" width="11.42578125" style="5" bestFit="1" customWidth="1"/>
    <col min="777" max="777" width="11.85546875" style="5" bestFit="1" customWidth="1"/>
    <col min="778" max="1020" width="9.140625" style="5"/>
    <col min="1021" max="1021" width="5.42578125" style="5" customWidth="1"/>
    <col min="1022" max="1022" width="7.28515625" style="5" customWidth="1"/>
    <col min="1023" max="1023" width="60.5703125" style="5" customWidth="1"/>
    <col min="1024" max="1024" width="9.28515625" style="5" customWidth="1"/>
    <col min="1025" max="1025" width="8.85546875" style="5" customWidth="1"/>
    <col min="1026" max="1026" width="12.140625" style="5" bestFit="1" customWidth="1"/>
    <col min="1027" max="1027" width="8.7109375" style="5" customWidth="1"/>
    <col min="1028" max="1028" width="11.42578125" style="5" bestFit="1" customWidth="1"/>
    <col min="1029" max="1029" width="11.85546875" style="5" bestFit="1" customWidth="1"/>
    <col min="1030" max="1031" width="9.140625" style="5"/>
    <col min="1032" max="1032" width="11.42578125" style="5" bestFit="1" customWidth="1"/>
    <col min="1033" max="1033" width="11.85546875" style="5" bestFit="1" customWidth="1"/>
    <col min="1034" max="1276" width="9.140625" style="5"/>
    <col min="1277" max="1277" width="5.42578125" style="5" customWidth="1"/>
    <col min="1278" max="1278" width="7.28515625" style="5" customWidth="1"/>
    <col min="1279" max="1279" width="60.5703125" style="5" customWidth="1"/>
    <col min="1280" max="1280" width="9.28515625" style="5" customWidth="1"/>
    <col min="1281" max="1281" width="8.85546875" style="5" customWidth="1"/>
    <col min="1282" max="1282" width="12.140625" style="5" bestFit="1" customWidth="1"/>
    <col min="1283" max="1283" width="8.7109375" style="5" customWidth="1"/>
    <col min="1284" max="1284" width="11.42578125" style="5" bestFit="1" customWidth="1"/>
    <col min="1285" max="1285" width="11.85546875" style="5" bestFit="1" customWidth="1"/>
    <col min="1286" max="1287" width="9.140625" style="5"/>
    <col min="1288" max="1288" width="11.42578125" style="5" bestFit="1" customWidth="1"/>
    <col min="1289" max="1289" width="11.85546875" style="5" bestFit="1" customWidth="1"/>
    <col min="1290" max="1532" width="9.140625" style="5"/>
    <col min="1533" max="1533" width="5.42578125" style="5" customWidth="1"/>
    <col min="1534" max="1534" width="7.28515625" style="5" customWidth="1"/>
    <col min="1535" max="1535" width="60.5703125" style="5" customWidth="1"/>
    <col min="1536" max="1536" width="9.28515625" style="5" customWidth="1"/>
    <col min="1537" max="1537" width="8.85546875" style="5" customWidth="1"/>
    <col min="1538" max="1538" width="12.140625" style="5" bestFit="1" customWidth="1"/>
    <col min="1539" max="1539" width="8.7109375" style="5" customWidth="1"/>
    <col min="1540" max="1540" width="11.42578125" style="5" bestFit="1" customWidth="1"/>
    <col min="1541" max="1541" width="11.85546875" style="5" bestFit="1" customWidth="1"/>
    <col min="1542" max="1543" width="9.140625" style="5"/>
    <col min="1544" max="1544" width="11.42578125" style="5" bestFit="1" customWidth="1"/>
    <col min="1545" max="1545" width="11.85546875" style="5" bestFit="1" customWidth="1"/>
    <col min="1546" max="1788" width="9.140625" style="5"/>
    <col min="1789" max="1789" width="5.42578125" style="5" customWidth="1"/>
    <col min="1790" max="1790" width="7.28515625" style="5" customWidth="1"/>
    <col min="1791" max="1791" width="60.5703125" style="5" customWidth="1"/>
    <col min="1792" max="1792" width="9.28515625" style="5" customWidth="1"/>
    <col min="1793" max="1793" width="8.85546875" style="5" customWidth="1"/>
    <col min="1794" max="1794" width="12.140625" style="5" bestFit="1" customWidth="1"/>
    <col min="1795" max="1795" width="8.7109375" style="5" customWidth="1"/>
    <col min="1796" max="1796" width="11.42578125" style="5" bestFit="1" customWidth="1"/>
    <col min="1797" max="1797" width="11.85546875" style="5" bestFit="1" customWidth="1"/>
    <col min="1798" max="1799" width="9.140625" style="5"/>
    <col min="1800" max="1800" width="11.42578125" style="5" bestFit="1" customWidth="1"/>
    <col min="1801" max="1801" width="11.85546875" style="5" bestFit="1" customWidth="1"/>
    <col min="1802" max="2044" width="9.140625" style="5"/>
    <col min="2045" max="2045" width="5.42578125" style="5" customWidth="1"/>
    <col min="2046" max="2046" width="7.28515625" style="5" customWidth="1"/>
    <col min="2047" max="2047" width="60.5703125" style="5" customWidth="1"/>
    <col min="2048" max="2048" width="9.28515625" style="5" customWidth="1"/>
    <col min="2049" max="2049" width="8.85546875" style="5" customWidth="1"/>
    <col min="2050" max="2050" width="12.140625" style="5" bestFit="1" customWidth="1"/>
    <col min="2051" max="2051" width="8.7109375" style="5" customWidth="1"/>
    <col min="2052" max="2052" width="11.42578125" style="5" bestFit="1" customWidth="1"/>
    <col min="2053" max="2053" width="11.85546875" style="5" bestFit="1" customWidth="1"/>
    <col min="2054" max="2055" width="9.140625" style="5"/>
    <col min="2056" max="2056" width="11.42578125" style="5" bestFit="1" customWidth="1"/>
    <col min="2057" max="2057" width="11.85546875" style="5" bestFit="1" customWidth="1"/>
    <col min="2058" max="2300" width="9.140625" style="5"/>
    <col min="2301" max="2301" width="5.42578125" style="5" customWidth="1"/>
    <col min="2302" max="2302" width="7.28515625" style="5" customWidth="1"/>
    <col min="2303" max="2303" width="60.5703125" style="5" customWidth="1"/>
    <col min="2304" max="2304" width="9.28515625" style="5" customWidth="1"/>
    <col min="2305" max="2305" width="8.85546875" style="5" customWidth="1"/>
    <col min="2306" max="2306" width="12.140625" style="5" bestFit="1" customWidth="1"/>
    <col min="2307" max="2307" width="8.7109375" style="5" customWidth="1"/>
    <col min="2308" max="2308" width="11.42578125" style="5" bestFit="1" customWidth="1"/>
    <col min="2309" max="2309" width="11.85546875" style="5" bestFit="1" customWidth="1"/>
    <col min="2310" max="2311" width="9.140625" style="5"/>
    <col min="2312" max="2312" width="11.42578125" style="5" bestFit="1" customWidth="1"/>
    <col min="2313" max="2313" width="11.85546875" style="5" bestFit="1" customWidth="1"/>
    <col min="2314" max="2556" width="9.140625" style="5"/>
    <col min="2557" max="2557" width="5.42578125" style="5" customWidth="1"/>
    <col min="2558" max="2558" width="7.28515625" style="5" customWidth="1"/>
    <col min="2559" max="2559" width="60.5703125" style="5" customWidth="1"/>
    <col min="2560" max="2560" width="9.28515625" style="5" customWidth="1"/>
    <col min="2561" max="2561" width="8.85546875" style="5" customWidth="1"/>
    <col min="2562" max="2562" width="12.140625" style="5" bestFit="1" customWidth="1"/>
    <col min="2563" max="2563" width="8.7109375" style="5" customWidth="1"/>
    <col min="2564" max="2564" width="11.42578125" style="5" bestFit="1" customWidth="1"/>
    <col min="2565" max="2565" width="11.85546875" style="5" bestFit="1" customWidth="1"/>
    <col min="2566" max="2567" width="9.140625" style="5"/>
    <col min="2568" max="2568" width="11.42578125" style="5" bestFit="1" customWidth="1"/>
    <col min="2569" max="2569" width="11.85546875" style="5" bestFit="1" customWidth="1"/>
    <col min="2570" max="2812" width="9.140625" style="5"/>
    <col min="2813" max="2813" width="5.42578125" style="5" customWidth="1"/>
    <col min="2814" max="2814" width="7.28515625" style="5" customWidth="1"/>
    <col min="2815" max="2815" width="60.5703125" style="5" customWidth="1"/>
    <col min="2816" max="2816" width="9.28515625" style="5" customWidth="1"/>
    <col min="2817" max="2817" width="8.85546875" style="5" customWidth="1"/>
    <col min="2818" max="2818" width="12.140625" style="5" bestFit="1" customWidth="1"/>
    <col min="2819" max="2819" width="8.7109375" style="5" customWidth="1"/>
    <col min="2820" max="2820" width="11.42578125" style="5" bestFit="1" customWidth="1"/>
    <col min="2821" max="2821" width="11.85546875" style="5" bestFit="1" customWidth="1"/>
    <col min="2822" max="2823" width="9.140625" style="5"/>
    <col min="2824" max="2824" width="11.42578125" style="5" bestFit="1" customWidth="1"/>
    <col min="2825" max="2825" width="11.85546875" style="5" bestFit="1" customWidth="1"/>
    <col min="2826" max="3068" width="9.140625" style="5"/>
    <col min="3069" max="3069" width="5.42578125" style="5" customWidth="1"/>
    <col min="3070" max="3070" width="7.28515625" style="5" customWidth="1"/>
    <col min="3071" max="3071" width="60.5703125" style="5" customWidth="1"/>
    <col min="3072" max="3072" width="9.28515625" style="5" customWidth="1"/>
    <col min="3073" max="3073" width="8.85546875" style="5" customWidth="1"/>
    <col min="3074" max="3074" width="12.140625" style="5" bestFit="1" customWidth="1"/>
    <col min="3075" max="3075" width="8.7109375" style="5" customWidth="1"/>
    <col min="3076" max="3076" width="11.42578125" style="5" bestFit="1" customWidth="1"/>
    <col min="3077" max="3077" width="11.85546875" style="5" bestFit="1" customWidth="1"/>
    <col min="3078" max="3079" width="9.140625" style="5"/>
    <col min="3080" max="3080" width="11.42578125" style="5" bestFit="1" customWidth="1"/>
    <col min="3081" max="3081" width="11.85546875" style="5" bestFit="1" customWidth="1"/>
    <col min="3082" max="3324" width="9.140625" style="5"/>
    <col min="3325" max="3325" width="5.42578125" style="5" customWidth="1"/>
    <col min="3326" max="3326" width="7.28515625" style="5" customWidth="1"/>
    <col min="3327" max="3327" width="60.5703125" style="5" customWidth="1"/>
    <col min="3328" max="3328" width="9.28515625" style="5" customWidth="1"/>
    <col min="3329" max="3329" width="8.85546875" style="5" customWidth="1"/>
    <col min="3330" max="3330" width="12.140625" style="5" bestFit="1" customWidth="1"/>
    <col min="3331" max="3331" width="8.7109375" style="5" customWidth="1"/>
    <col min="3332" max="3332" width="11.42578125" style="5" bestFit="1" customWidth="1"/>
    <col min="3333" max="3333" width="11.85546875" style="5" bestFit="1" customWidth="1"/>
    <col min="3334" max="3335" width="9.140625" style="5"/>
    <col min="3336" max="3336" width="11.42578125" style="5" bestFit="1" customWidth="1"/>
    <col min="3337" max="3337" width="11.85546875" style="5" bestFit="1" customWidth="1"/>
    <col min="3338" max="3580" width="9.140625" style="5"/>
    <col min="3581" max="3581" width="5.42578125" style="5" customWidth="1"/>
    <col min="3582" max="3582" width="7.28515625" style="5" customWidth="1"/>
    <col min="3583" max="3583" width="60.5703125" style="5" customWidth="1"/>
    <col min="3584" max="3584" width="9.28515625" style="5" customWidth="1"/>
    <col min="3585" max="3585" width="8.85546875" style="5" customWidth="1"/>
    <col min="3586" max="3586" width="12.140625" style="5" bestFit="1" customWidth="1"/>
    <col min="3587" max="3587" width="8.7109375" style="5" customWidth="1"/>
    <col min="3588" max="3588" width="11.42578125" style="5" bestFit="1" customWidth="1"/>
    <col min="3589" max="3589" width="11.85546875" style="5" bestFit="1" customWidth="1"/>
    <col min="3590" max="3591" width="9.140625" style="5"/>
    <col min="3592" max="3592" width="11.42578125" style="5" bestFit="1" customWidth="1"/>
    <col min="3593" max="3593" width="11.85546875" style="5" bestFit="1" customWidth="1"/>
    <col min="3594" max="3836" width="9.140625" style="5"/>
    <col min="3837" max="3837" width="5.42578125" style="5" customWidth="1"/>
    <col min="3838" max="3838" width="7.28515625" style="5" customWidth="1"/>
    <col min="3839" max="3839" width="60.5703125" style="5" customWidth="1"/>
    <col min="3840" max="3840" width="9.28515625" style="5" customWidth="1"/>
    <col min="3841" max="3841" width="8.85546875" style="5" customWidth="1"/>
    <col min="3842" max="3842" width="12.140625" style="5" bestFit="1" customWidth="1"/>
    <col min="3843" max="3843" width="8.7109375" style="5" customWidth="1"/>
    <col min="3844" max="3844" width="11.42578125" style="5" bestFit="1" customWidth="1"/>
    <col min="3845" max="3845" width="11.85546875" style="5" bestFit="1" customWidth="1"/>
    <col min="3846" max="3847" width="9.140625" style="5"/>
    <col min="3848" max="3848" width="11.42578125" style="5" bestFit="1" customWidth="1"/>
    <col min="3849" max="3849" width="11.85546875" style="5" bestFit="1" customWidth="1"/>
    <col min="3850" max="4092" width="9.140625" style="5"/>
    <col min="4093" max="4093" width="5.42578125" style="5" customWidth="1"/>
    <col min="4094" max="4094" width="7.28515625" style="5" customWidth="1"/>
    <col min="4095" max="4095" width="60.5703125" style="5" customWidth="1"/>
    <col min="4096" max="4096" width="9.28515625" style="5" customWidth="1"/>
    <col min="4097" max="4097" width="8.85546875" style="5" customWidth="1"/>
    <col min="4098" max="4098" width="12.140625" style="5" bestFit="1" customWidth="1"/>
    <col min="4099" max="4099" width="8.7109375" style="5" customWidth="1"/>
    <col min="4100" max="4100" width="11.42578125" style="5" bestFit="1" customWidth="1"/>
    <col min="4101" max="4101" width="11.85546875" style="5" bestFit="1" customWidth="1"/>
    <col min="4102" max="4103" width="9.140625" style="5"/>
    <col min="4104" max="4104" width="11.42578125" style="5" bestFit="1" customWidth="1"/>
    <col min="4105" max="4105" width="11.85546875" style="5" bestFit="1" customWidth="1"/>
    <col min="4106" max="4348" width="9.140625" style="5"/>
    <col min="4349" max="4349" width="5.42578125" style="5" customWidth="1"/>
    <col min="4350" max="4350" width="7.28515625" style="5" customWidth="1"/>
    <col min="4351" max="4351" width="60.5703125" style="5" customWidth="1"/>
    <col min="4352" max="4352" width="9.28515625" style="5" customWidth="1"/>
    <col min="4353" max="4353" width="8.85546875" style="5" customWidth="1"/>
    <col min="4354" max="4354" width="12.140625" style="5" bestFit="1" customWidth="1"/>
    <col min="4355" max="4355" width="8.7109375" style="5" customWidth="1"/>
    <col min="4356" max="4356" width="11.42578125" style="5" bestFit="1" customWidth="1"/>
    <col min="4357" max="4357" width="11.85546875" style="5" bestFit="1" customWidth="1"/>
    <col min="4358" max="4359" width="9.140625" style="5"/>
    <col min="4360" max="4360" width="11.42578125" style="5" bestFit="1" customWidth="1"/>
    <col min="4361" max="4361" width="11.85546875" style="5" bestFit="1" customWidth="1"/>
    <col min="4362" max="4604" width="9.140625" style="5"/>
    <col min="4605" max="4605" width="5.42578125" style="5" customWidth="1"/>
    <col min="4606" max="4606" width="7.28515625" style="5" customWidth="1"/>
    <col min="4607" max="4607" width="60.5703125" style="5" customWidth="1"/>
    <col min="4608" max="4608" width="9.28515625" style="5" customWidth="1"/>
    <col min="4609" max="4609" width="8.85546875" style="5" customWidth="1"/>
    <col min="4610" max="4610" width="12.140625" style="5" bestFit="1" customWidth="1"/>
    <col min="4611" max="4611" width="8.7109375" style="5" customWidth="1"/>
    <col min="4612" max="4612" width="11.42578125" style="5" bestFit="1" customWidth="1"/>
    <col min="4613" max="4613" width="11.85546875" style="5" bestFit="1" customWidth="1"/>
    <col min="4614" max="4615" width="9.140625" style="5"/>
    <col min="4616" max="4616" width="11.42578125" style="5" bestFit="1" customWidth="1"/>
    <col min="4617" max="4617" width="11.85546875" style="5" bestFit="1" customWidth="1"/>
    <col min="4618" max="4860" width="9.140625" style="5"/>
    <col min="4861" max="4861" width="5.42578125" style="5" customWidth="1"/>
    <col min="4862" max="4862" width="7.28515625" style="5" customWidth="1"/>
    <col min="4863" max="4863" width="60.5703125" style="5" customWidth="1"/>
    <col min="4864" max="4864" width="9.28515625" style="5" customWidth="1"/>
    <col min="4865" max="4865" width="8.85546875" style="5" customWidth="1"/>
    <col min="4866" max="4866" width="12.140625" style="5" bestFit="1" customWidth="1"/>
    <col min="4867" max="4867" width="8.7109375" style="5" customWidth="1"/>
    <col min="4868" max="4868" width="11.42578125" style="5" bestFit="1" customWidth="1"/>
    <col min="4869" max="4869" width="11.85546875" style="5" bestFit="1" customWidth="1"/>
    <col min="4870" max="4871" width="9.140625" style="5"/>
    <col min="4872" max="4872" width="11.42578125" style="5" bestFit="1" customWidth="1"/>
    <col min="4873" max="4873" width="11.85546875" style="5" bestFit="1" customWidth="1"/>
    <col min="4874" max="5116" width="9.140625" style="5"/>
    <col min="5117" max="5117" width="5.42578125" style="5" customWidth="1"/>
    <col min="5118" max="5118" width="7.28515625" style="5" customWidth="1"/>
    <col min="5119" max="5119" width="60.5703125" style="5" customWidth="1"/>
    <col min="5120" max="5120" width="9.28515625" style="5" customWidth="1"/>
    <col min="5121" max="5121" width="8.85546875" style="5" customWidth="1"/>
    <col min="5122" max="5122" width="12.140625" style="5" bestFit="1" customWidth="1"/>
    <col min="5123" max="5123" width="8.7109375" style="5" customWidth="1"/>
    <col min="5124" max="5124" width="11.42578125" style="5" bestFit="1" customWidth="1"/>
    <col min="5125" max="5125" width="11.85546875" style="5" bestFit="1" customWidth="1"/>
    <col min="5126" max="5127" width="9.140625" style="5"/>
    <col min="5128" max="5128" width="11.42578125" style="5" bestFit="1" customWidth="1"/>
    <col min="5129" max="5129" width="11.85546875" style="5" bestFit="1" customWidth="1"/>
    <col min="5130" max="5372" width="9.140625" style="5"/>
    <col min="5373" max="5373" width="5.42578125" style="5" customWidth="1"/>
    <col min="5374" max="5374" width="7.28515625" style="5" customWidth="1"/>
    <col min="5375" max="5375" width="60.5703125" style="5" customWidth="1"/>
    <col min="5376" max="5376" width="9.28515625" style="5" customWidth="1"/>
    <col min="5377" max="5377" width="8.85546875" style="5" customWidth="1"/>
    <col min="5378" max="5378" width="12.140625" style="5" bestFit="1" customWidth="1"/>
    <col min="5379" max="5379" width="8.7109375" style="5" customWidth="1"/>
    <col min="5380" max="5380" width="11.42578125" style="5" bestFit="1" customWidth="1"/>
    <col min="5381" max="5381" width="11.85546875" style="5" bestFit="1" customWidth="1"/>
    <col min="5382" max="5383" width="9.140625" style="5"/>
    <col min="5384" max="5384" width="11.42578125" style="5" bestFit="1" customWidth="1"/>
    <col min="5385" max="5385" width="11.85546875" style="5" bestFit="1" customWidth="1"/>
    <col min="5386" max="5628" width="9.140625" style="5"/>
    <col min="5629" max="5629" width="5.42578125" style="5" customWidth="1"/>
    <col min="5630" max="5630" width="7.28515625" style="5" customWidth="1"/>
    <col min="5631" max="5631" width="60.5703125" style="5" customWidth="1"/>
    <col min="5632" max="5632" width="9.28515625" style="5" customWidth="1"/>
    <col min="5633" max="5633" width="8.85546875" style="5" customWidth="1"/>
    <col min="5634" max="5634" width="12.140625" style="5" bestFit="1" customWidth="1"/>
    <col min="5635" max="5635" width="8.7109375" style="5" customWidth="1"/>
    <col min="5636" max="5636" width="11.42578125" style="5" bestFit="1" customWidth="1"/>
    <col min="5637" max="5637" width="11.85546875" style="5" bestFit="1" customWidth="1"/>
    <col min="5638" max="5639" width="9.140625" style="5"/>
    <col min="5640" max="5640" width="11.42578125" style="5" bestFit="1" customWidth="1"/>
    <col min="5641" max="5641" width="11.85546875" style="5" bestFit="1" customWidth="1"/>
    <col min="5642" max="5884" width="9.140625" style="5"/>
    <col min="5885" max="5885" width="5.42578125" style="5" customWidth="1"/>
    <col min="5886" max="5886" width="7.28515625" style="5" customWidth="1"/>
    <col min="5887" max="5887" width="60.5703125" style="5" customWidth="1"/>
    <col min="5888" max="5888" width="9.28515625" style="5" customWidth="1"/>
    <col min="5889" max="5889" width="8.85546875" style="5" customWidth="1"/>
    <col min="5890" max="5890" width="12.140625" style="5" bestFit="1" customWidth="1"/>
    <col min="5891" max="5891" width="8.7109375" style="5" customWidth="1"/>
    <col min="5892" max="5892" width="11.42578125" style="5" bestFit="1" customWidth="1"/>
    <col min="5893" max="5893" width="11.85546875" style="5" bestFit="1" customWidth="1"/>
    <col min="5894" max="5895" width="9.140625" style="5"/>
    <col min="5896" max="5896" width="11.42578125" style="5" bestFit="1" customWidth="1"/>
    <col min="5897" max="5897" width="11.85546875" style="5" bestFit="1" customWidth="1"/>
    <col min="5898" max="6140" width="9.140625" style="5"/>
    <col min="6141" max="6141" width="5.42578125" style="5" customWidth="1"/>
    <col min="6142" max="6142" width="7.28515625" style="5" customWidth="1"/>
    <col min="6143" max="6143" width="60.5703125" style="5" customWidth="1"/>
    <col min="6144" max="6144" width="9.28515625" style="5" customWidth="1"/>
    <col min="6145" max="6145" width="8.85546875" style="5" customWidth="1"/>
    <col min="6146" max="6146" width="12.140625" style="5" bestFit="1" customWidth="1"/>
    <col min="6147" max="6147" width="8.7109375" style="5" customWidth="1"/>
    <col min="6148" max="6148" width="11.42578125" style="5" bestFit="1" customWidth="1"/>
    <col min="6149" max="6149" width="11.85546875" style="5" bestFit="1" customWidth="1"/>
    <col min="6150" max="6151" width="9.140625" style="5"/>
    <col min="6152" max="6152" width="11.42578125" style="5" bestFit="1" customWidth="1"/>
    <col min="6153" max="6153" width="11.85546875" style="5" bestFit="1" customWidth="1"/>
    <col min="6154" max="6396" width="9.140625" style="5"/>
    <col min="6397" max="6397" width="5.42578125" style="5" customWidth="1"/>
    <col min="6398" max="6398" width="7.28515625" style="5" customWidth="1"/>
    <col min="6399" max="6399" width="60.5703125" style="5" customWidth="1"/>
    <col min="6400" max="6400" width="9.28515625" style="5" customWidth="1"/>
    <col min="6401" max="6401" width="8.85546875" style="5" customWidth="1"/>
    <col min="6402" max="6402" width="12.140625" style="5" bestFit="1" customWidth="1"/>
    <col min="6403" max="6403" width="8.7109375" style="5" customWidth="1"/>
    <col min="6404" max="6404" width="11.42578125" style="5" bestFit="1" customWidth="1"/>
    <col min="6405" max="6405" width="11.85546875" style="5" bestFit="1" customWidth="1"/>
    <col min="6406" max="6407" width="9.140625" style="5"/>
    <col min="6408" max="6408" width="11.42578125" style="5" bestFit="1" customWidth="1"/>
    <col min="6409" max="6409" width="11.85546875" style="5" bestFit="1" customWidth="1"/>
    <col min="6410" max="6652" width="9.140625" style="5"/>
    <col min="6653" max="6653" width="5.42578125" style="5" customWidth="1"/>
    <col min="6654" max="6654" width="7.28515625" style="5" customWidth="1"/>
    <col min="6655" max="6655" width="60.5703125" style="5" customWidth="1"/>
    <col min="6656" max="6656" width="9.28515625" style="5" customWidth="1"/>
    <col min="6657" max="6657" width="8.85546875" style="5" customWidth="1"/>
    <col min="6658" max="6658" width="12.140625" style="5" bestFit="1" customWidth="1"/>
    <col min="6659" max="6659" width="8.7109375" style="5" customWidth="1"/>
    <col min="6660" max="6660" width="11.42578125" style="5" bestFit="1" customWidth="1"/>
    <col min="6661" max="6661" width="11.85546875" style="5" bestFit="1" customWidth="1"/>
    <col min="6662" max="6663" width="9.140625" style="5"/>
    <col min="6664" max="6664" width="11.42578125" style="5" bestFit="1" customWidth="1"/>
    <col min="6665" max="6665" width="11.85546875" style="5" bestFit="1" customWidth="1"/>
    <col min="6666" max="6908" width="9.140625" style="5"/>
    <col min="6909" max="6909" width="5.42578125" style="5" customWidth="1"/>
    <col min="6910" max="6910" width="7.28515625" style="5" customWidth="1"/>
    <col min="6911" max="6911" width="60.5703125" style="5" customWidth="1"/>
    <col min="6912" max="6912" width="9.28515625" style="5" customWidth="1"/>
    <col min="6913" max="6913" width="8.85546875" style="5" customWidth="1"/>
    <col min="6914" max="6914" width="12.140625" style="5" bestFit="1" customWidth="1"/>
    <col min="6915" max="6915" width="8.7109375" style="5" customWidth="1"/>
    <col min="6916" max="6916" width="11.42578125" style="5" bestFit="1" customWidth="1"/>
    <col min="6917" max="6917" width="11.85546875" style="5" bestFit="1" customWidth="1"/>
    <col min="6918" max="6919" width="9.140625" style="5"/>
    <col min="6920" max="6920" width="11.42578125" style="5" bestFit="1" customWidth="1"/>
    <col min="6921" max="6921" width="11.85546875" style="5" bestFit="1" customWidth="1"/>
    <col min="6922" max="7164" width="9.140625" style="5"/>
    <col min="7165" max="7165" width="5.42578125" style="5" customWidth="1"/>
    <col min="7166" max="7166" width="7.28515625" style="5" customWidth="1"/>
    <col min="7167" max="7167" width="60.5703125" style="5" customWidth="1"/>
    <col min="7168" max="7168" width="9.28515625" style="5" customWidth="1"/>
    <col min="7169" max="7169" width="8.85546875" style="5" customWidth="1"/>
    <col min="7170" max="7170" width="12.140625" style="5" bestFit="1" customWidth="1"/>
    <col min="7171" max="7171" width="8.7109375" style="5" customWidth="1"/>
    <col min="7172" max="7172" width="11.42578125" style="5" bestFit="1" customWidth="1"/>
    <col min="7173" max="7173" width="11.85546875" style="5" bestFit="1" customWidth="1"/>
    <col min="7174" max="7175" width="9.140625" style="5"/>
    <col min="7176" max="7176" width="11.42578125" style="5" bestFit="1" customWidth="1"/>
    <col min="7177" max="7177" width="11.85546875" style="5" bestFit="1" customWidth="1"/>
    <col min="7178" max="7420" width="9.140625" style="5"/>
    <col min="7421" max="7421" width="5.42578125" style="5" customWidth="1"/>
    <col min="7422" max="7422" width="7.28515625" style="5" customWidth="1"/>
    <col min="7423" max="7423" width="60.5703125" style="5" customWidth="1"/>
    <col min="7424" max="7424" width="9.28515625" style="5" customWidth="1"/>
    <col min="7425" max="7425" width="8.85546875" style="5" customWidth="1"/>
    <col min="7426" max="7426" width="12.140625" style="5" bestFit="1" customWidth="1"/>
    <col min="7427" max="7427" width="8.7109375" style="5" customWidth="1"/>
    <col min="7428" max="7428" width="11.42578125" style="5" bestFit="1" customWidth="1"/>
    <col min="7429" max="7429" width="11.85546875" style="5" bestFit="1" customWidth="1"/>
    <col min="7430" max="7431" width="9.140625" style="5"/>
    <col min="7432" max="7432" width="11.42578125" style="5" bestFit="1" customWidth="1"/>
    <col min="7433" max="7433" width="11.85546875" style="5" bestFit="1" customWidth="1"/>
    <col min="7434" max="7676" width="9.140625" style="5"/>
    <col min="7677" max="7677" width="5.42578125" style="5" customWidth="1"/>
    <col min="7678" max="7678" width="7.28515625" style="5" customWidth="1"/>
    <col min="7679" max="7679" width="60.5703125" style="5" customWidth="1"/>
    <col min="7680" max="7680" width="9.28515625" style="5" customWidth="1"/>
    <col min="7681" max="7681" width="8.85546875" style="5" customWidth="1"/>
    <col min="7682" max="7682" width="12.140625" style="5" bestFit="1" customWidth="1"/>
    <col min="7683" max="7683" width="8.7109375" style="5" customWidth="1"/>
    <col min="7684" max="7684" width="11.42578125" style="5" bestFit="1" customWidth="1"/>
    <col min="7685" max="7685" width="11.85546875" style="5" bestFit="1" customWidth="1"/>
    <col min="7686" max="7687" width="9.140625" style="5"/>
    <col min="7688" max="7688" width="11.42578125" style="5" bestFit="1" customWidth="1"/>
    <col min="7689" max="7689" width="11.85546875" style="5" bestFit="1" customWidth="1"/>
    <col min="7690" max="7932" width="9.140625" style="5"/>
    <col min="7933" max="7933" width="5.42578125" style="5" customWidth="1"/>
    <col min="7934" max="7934" width="7.28515625" style="5" customWidth="1"/>
    <col min="7935" max="7935" width="60.5703125" style="5" customWidth="1"/>
    <col min="7936" max="7936" width="9.28515625" style="5" customWidth="1"/>
    <col min="7937" max="7937" width="8.85546875" style="5" customWidth="1"/>
    <col min="7938" max="7938" width="12.140625" style="5" bestFit="1" customWidth="1"/>
    <col min="7939" max="7939" width="8.7109375" style="5" customWidth="1"/>
    <col min="7940" max="7940" width="11.42578125" style="5" bestFit="1" customWidth="1"/>
    <col min="7941" max="7941" width="11.85546875" style="5" bestFit="1" customWidth="1"/>
    <col min="7942" max="7943" width="9.140625" style="5"/>
    <col min="7944" max="7944" width="11.42578125" style="5" bestFit="1" customWidth="1"/>
    <col min="7945" max="7945" width="11.85546875" style="5" bestFit="1" customWidth="1"/>
    <col min="7946" max="8188" width="9.140625" style="5"/>
    <col min="8189" max="8189" width="5.42578125" style="5" customWidth="1"/>
    <col min="8190" max="8190" width="7.28515625" style="5" customWidth="1"/>
    <col min="8191" max="8191" width="60.5703125" style="5" customWidth="1"/>
    <col min="8192" max="8192" width="9.28515625" style="5" customWidth="1"/>
    <col min="8193" max="8193" width="8.85546875" style="5" customWidth="1"/>
    <col min="8194" max="8194" width="12.140625" style="5" bestFit="1" customWidth="1"/>
    <col min="8195" max="8195" width="8.7109375" style="5" customWidth="1"/>
    <col min="8196" max="8196" width="11.42578125" style="5" bestFit="1" customWidth="1"/>
    <col min="8197" max="8197" width="11.85546875" style="5" bestFit="1" customWidth="1"/>
    <col min="8198" max="8199" width="9.140625" style="5"/>
    <col min="8200" max="8200" width="11.42578125" style="5" bestFit="1" customWidth="1"/>
    <col min="8201" max="8201" width="11.85546875" style="5" bestFit="1" customWidth="1"/>
    <col min="8202" max="8444" width="9.140625" style="5"/>
    <col min="8445" max="8445" width="5.42578125" style="5" customWidth="1"/>
    <col min="8446" max="8446" width="7.28515625" style="5" customWidth="1"/>
    <col min="8447" max="8447" width="60.5703125" style="5" customWidth="1"/>
    <col min="8448" max="8448" width="9.28515625" style="5" customWidth="1"/>
    <col min="8449" max="8449" width="8.85546875" style="5" customWidth="1"/>
    <col min="8450" max="8450" width="12.140625" style="5" bestFit="1" customWidth="1"/>
    <col min="8451" max="8451" width="8.7109375" style="5" customWidth="1"/>
    <col min="8452" max="8452" width="11.42578125" style="5" bestFit="1" customWidth="1"/>
    <col min="8453" max="8453" width="11.85546875" style="5" bestFit="1" customWidth="1"/>
    <col min="8454" max="8455" width="9.140625" style="5"/>
    <col min="8456" max="8456" width="11.42578125" style="5" bestFit="1" customWidth="1"/>
    <col min="8457" max="8457" width="11.85546875" style="5" bestFit="1" customWidth="1"/>
    <col min="8458" max="8700" width="9.140625" style="5"/>
    <col min="8701" max="8701" width="5.42578125" style="5" customWidth="1"/>
    <col min="8702" max="8702" width="7.28515625" style="5" customWidth="1"/>
    <col min="8703" max="8703" width="60.5703125" style="5" customWidth="1"/>
    <col min="8704" max="8704" width="9.28515625" style="5" customWidth="1"/>
    <col min="8705" max="8705" width="8.85546875" style="5" customWidth="1"/>
    <col min="8706" max="8706" width="12.140625" style="5" bestFit="1" customWidth="1"/>
    <col min="8707" max="8707" width="8.7109375" style="5" customWidth="1"/>
    <col min="8708" max="8708" width="11.42578125" style="5" bestFit="1" customWidth="1"/>
    <col min="8709" max="8709" width="11.85546875" style="5" bestFit="1" customWidth="1"/>
    <col min="8710" max="8711" width="9.140625" style="5"/>
    <col min="8712" max="8712" width="11.42578125" style="5" bestFit="1" customWidth="1"/>
    <col min="8713" max="8713" width="11.85546875" style="5" bestFit="1" customWidth="1"/>
    <col min="8714" max="8956" width="9.140625" style="5"/>
    <col min="8957" max="8957" width="5.42578125" style="5" customWidth="1"/>
    <col min="8958" max="8958" width="7.28515625" style="5" customWidth="1"/>
    <col min="8959" max="8959" width="60.5703125" style="5" customWidth="1"/>
    <col min="8960" max="8960" width="9.28515625" style="5" customWidth="1"/>
    <col min="8961" max="8961" width="8.85546875" style="5" customWidth="1"/>
    <col min="8962" max="8962" width="12.140625" style="5" bestFit="1" customWidth="1"/>
    <col min="8963" max="8963" width="8.7109375" style="5" customWidth="1"/>
    <col min="8964" max="8964" width="11.42578125" style="5" bestFit="1" customWidth="1"/>
    <col min="8965" max="8965" width="11.85546875" style="5" bestFit="1" customWidth="1"/>
    <col min="8966" max="8967" width="9.140625" style="5"/>
    <col min="8968" max="8968" width="11.42578125" style="5" bestFit="1" customWidth="1"/>
    <col min="8969" max="8969" width="11.85546875" style="5" bestFit="1" customWidth="1"/>
    <col min="8970" max="9212" width="9.140625" style="5"/>
    <col min="9213" max="9213" width="5.42578125" style="5" customWidth="1"/>
    <col min="9214" max="9214" width="7.28515625" style="5" customWidth="1"/>
    <col min="9215" max="9215" width="60.5703125" style="5" customWidth="1"/>
    <col min="9216" max="9216" width="9.28515625" style="5" customWidth="1"/>
    <col min="9217" max="9217" width="8.85546875" style="5" customWidth="1"/>
    <col min="9218" max="9218" width="12.140625" style="5" bestFit="1" customWidth="1"/>
    <col min="9219" max="9219" width="8.7109375" style="5" customWidth="1"/>
    <col min="9220" max="9220" width="11.42578125" style="5" bestFit="1" customWidth="1"/>
    <col min="9221" max="9221" width="11.85546875" style="5" bestFit="1" customWidth="1"/>
    <col min="9222" max="9223" width="9.140625" style="5"/>
    <col min="9224" max="9224" width="11.42578125" style="5" bestFit="1" customWidth="1"/>
    <col min="9225" max="9225" width="11.85546875" style="5" bestFit="1" customWidth="1"/>
    <col min="9226" max="9468" width="9.140625" style="5"/>
    <col min="9469" max="9469" width="5.42578125" style="5" customWidth="1"/>
    <col min="9470" max="9470" width="7.28515625" style="5" customWidth="1"/>
    <col min="9471" max="9471" width="60.5703125" style="5" customWidth="1"/>
    <col min="9472" max="9472" width="9.28515625" style="5" customWidth="1"/>
    <col min="9473" max="9473" width="8.85546875" style="5" customWidth="1"/>
    <col min="9474" max="9474" width="12.140625" style="5" bestFit="1" customWidth="1"/>
    <col min="9475" max="9475" width="8.7109375" style="5" customWidth="1"/>
    <col min="9476" max="9476" width="11.42578125" style="5" bestFit="1" customWidth="1"/>
    <col min="9477" max="9477" width="11.85546875" style="5" bestFit="1" customWidth="1"/>
    <col min="9478" max="9479" width="9.140625" style="5"/>
    <col min="9480" max="9480" width="11.42578125" style="5" bestFit="1" customWidth="1"/>
    <col min="9481" max="9481" width="11.85546875" style="5" bestFit="1" customWidth="1"/>
    <col min="9482" max="9724" width="9.140625" style="5"/>
    <col min="9725" max="9725" width="5.42578125" style="5" customWidth="1"/>
    <col min="9726" max="9726" width="7.28515625" style="5" customWidth="1"/>
    <col min="9727" max="9727" width="60.5703125" style="5" customWidth="1"/>
    <col min="9728" max="9728" width="9.28515625" style="5" customWidth="1"/>
    <col min="9729" max="9729" width="8.85546875" style="5" customWidth="1"/>
    <col min="9730" max="9730" width="12.140625" style="5" bestFit="1" customWidth="1"/>
    <col min="9731" max="9731" width="8.7109375" style="5" customWidth="1"/>
    <col min="9732" max="9732" width="11.42578125" style="5" bestFit="1" customWidth="1"/>
    <col min="9733" max="9733" width="11.85546875" style="5" bestFit="1" customWidth="1"/>
    <col min="9734" max="9735" width="9.140625" style="5"/>
    <col min="9736" max="9736" width="11.42578125" style="5" bestFit="1" customWidth="1"/>
    <col min="9737" max="9737" width="11.85546875" style="5" bestFit="1" customWidth="1"/>
    <col min="9738" max="9980" width="9.140625" style="5"/>
    <col min="9981" max="9981" width="5.42578125" style="5" customWidth="1"/>
    <col min="9982" max="9982" width="7.28515625" style="5" customWidth="1"/>
    <col min="9983" max="9983" width="60.5703125" style="5" customWidth="1"/>
    <col min="9984" max="9984" width="9.28515625" style="5" customWidth="1"/>
    <col min="9985" max="9985" width="8.85546875" style="5" customWidth="1"/>
    <col min="9986" max="9986" width="12.140625" style="5" bestFit="1" customWidth="1"/>
    <col min="9987" max="9987" width="8.7109375" style="5" customWidth="1"/>
    <col min="9988" max="9988" width="11.42578125" style="5" bestFit="1" customWidth="1"/>
    <col min="9989" max="9989" width="11.85546875" style="5" bestFit="1" customWidth="1"/>
    <col min="9990" max="9991" width="9.140625" style="5"/>
    <col min="9992" max="9992" width="11.42578125" style="5" bestFit="1" customWidth="1"/>
    <col min="9993" max="9993" width="11.85546875" style="5" bestFit="1" customWidth="1"/>
    <col min="9994" max="10236" width="9.140625" style="5"/>
    <col min="10237" max="10237" width="5.42578125" style="5" customWidth="1"/>
    <col min="10238" max="10238" width="7.28515625" style="5" customWidth="1"/>
    <col min="10239" max="10239" width="60.5703125" style="5" customWidth="1"/>
    <col min="10240" max="10240" width="9.28515625" style="5" customWidth="1"/>
    <col min="10241" max="10241" width="8.85546875" style="5" customWidth="1"/>
    <col min="10242" max="10242" width="12.140625" style="5" bestFit="1" customWidth="1"/>
    <col min="10243" max="10243" width="8.7109375" style="5" customWidth="1"/>
    <col min="10244" max="10244" width="11.42578125" style="5" bestFit="1" customWidth="1"/>
    <col min="10245" max="10245" width="11.85546875" style="5" bestFit="1" customWidth="1"/>
    <col min="10246" max="10247" width="9.140625" style="5"/>
    <col min="10248" max="10248" width="11.42578125" style="5" bestFit="1" customWidth="1"/>
    <col min="10249" max="10249" width="11.85546875" style="5" bestFit="1" customWidth="1"/>
    <col min="10250" max="10492" width="9.140625" style="5"/>
    <col min="10493" max="10493" width="5.42578125" style="5" customWidth="1"/>
    <col min="10494" max="10494" width="7.28515625" style="5" customWidth="1"/>
    <col min="10495" max="10495" width="60.5703125" style="5" customWidth="1"/>
    <col min="10496" max="10496" width="9.28515625" style="5" customWidth="1"/>
    <col min="10497" max="10497" width="8.85546875" style="5" customWidth="1"/>
    <col min="10498" max="10498" width="12.140625" style="5" bestFit="1" customWidth="1"/>
    <col min="10499" max="10499" width="8.7109375" style="5" customWidth="1"/>
    <col min="10500" max="10500" width="11.42578125" style="5" bestFit="1" customWidth="1"/>
    <col min="10501" max="10501" width="11.85546875" style="5" bestFit="1" customWidth="1"/>
    <col min="10502" max="10503" width="9.140625" style="5"/>
    <col min="10504" max="10504" width="11.42578125" style="5" bestFit="1" customWidth="1"/>
    <col min="10505" max="10505" width="11.85546875" style="5" bestFit="1" customWidth="1"/>
    <col min="10506" max="10748" width="9.140625" style="5"/>
    <col min="10749" max="10749" width="5.42578125" style="5" customWidth="1"/>
    <col min="10750" max="10750" width="7.28515625" style="5" customWidth="1"/>
    <col min="10751" max="10751" width="60.5703125" style="5" customWidth="1"/>
    <col min="10752" max="10752" width="9.28515625" style="5" customWidth="1"/>
    <col min="10753" max="10753" width="8.85546875" style="5" customWidth="1"/>
    <col min="10754" max="10754" width="12.140625" style="5" bestFit="1" customWidth="1"/>
    <col min="10755" max="10755" width="8.7109375" style="5" customWidth="1"/>
    <col min="10756" max="10756" width="11.42578125" style="5" bestFit="1" customWidth="1"/>
    <col min="10757" max="10757" width="11.85546875" style="5" bestFit="1" customWidth="1"/>
    <col min="10758" max="10759" width="9.140625" style="5"/>
    <col min="10760" max="10760" width="11.42578125" style="5" bestFit="1" customWidth="1"/>
    <col min="10761" max="10761" width="11.85546875" style="5" bestFit="1" customWidth="1"/>
    <col min="10762" max="11004" width="9.140625" style="5"/>
    <col min="11005" max="11005" width="5.42578125" style="5" customWidth="1"/>
    <col min="11006" max="11006" width="7.28515625" style="5" customWidth="1"/>
    <col min="11007" max="11007" width="60.5703125" style="5" customWidth="1"/>
    <col min="11008" max="11008" width="9.28515625" style="5" customWidth="1"/>
    <col min="11009" max="11009" width="8.85546875" style="5" customWidth="1"/>
    <col min="11010" max="11010" width="12.140625" style="5" bestFit="1" customWidth="1"/>
    <col min="11011" max="11011" width="8.7109375" style="5" customWidth="1"/>
    <col min="11012" max="11012" width="11.42578125" style="5" bestFit="1" customWidth="1"/>
    <col min="11013" max="11013" width="11.85546875" style="5" bestFit="1" customWidth="1"/>
    <col min="11014" max="11015" width="9.140625" style="5"/>
    <col min="11016" max="11016" width="11.42578125" style="5" bestFit="1" customWidth="1"/>
    <col min="11017" max="11017" width="11.85546875" style="5" bestFit="1" customWidth="1"/>
    <col min="11018" max="11260" width="9.140625" style="5"/>
    <col min="11261" max="11261" width="5.42578125" style="5" customWidth="1"/>
    <col min="11262" max="11262" width="7.28515625" style="5" customWidth="1"/>
    <col min="11263" max="11263" width="60.5703125" style="5" customWidth="1"/>
    <col min="11264" max="11264" width="9.28515625" style="5" customWidth="1"/>
    <col min="11265" max="11265" width="8.85546875" style="5" customWidth="1"/>
    <col min="11266" max="11266" width="12.140625" style="5" bestFit="1" customWidth="1"/>
    <col min="11267" max="11267" width="8.7109375" style="5" customWidth="1"/>
    <col min="11268" max="11268" width="11.42578125" style="5" bestFit="1" customWidth="1"/>
    <col min="11269" max="11269" width="11.85546875" style="5" bestFit="1" customWidth="1"/>
    <col min="11270" max="11271" width="9.140625" style="5"/>
    <col min="11272" max="11272" width="11.42578125" style="5" bestFit="1" customWidth="1"/>
    <col min="11273" max="11273" width="11.85546875" style="5" bestFit="1" customWidth="1"/>
    <col min="11274" max="11516" width="9.140625" style="5"/>
    <col min="11517" max="11517" width="5.42578125" style="5" customWidth="1"/>
    <col min="11518" max="11518" width="7.28515625" style="5" customWidth="1"/>
    <col min="11519" max="11519" width="60.5703125" style="5" customWidth="1"/>
    <col min="11520" max="11520" width="9.28515625" style="5" customWidth="1"/>
    <col min="11521" max="11521" width="8.85546875" style="5" customWidth="1"/>
    <col min="11522" max="11522" width="12.140625" style="5" bestFit="1" customWidth="1"/>
    <col min="11523" max="11523" width="8.7109375" style="5" customWidth="1"/>
    <col min="11524" max="11524" width="11.42578125" style="5" bestFit="1" customWidth="1"/>
    <col min="11525" max="11525" width="11.85546875" style="5" bestFit="1" customWidth="1"/>
    <col min="11526" max="11527" width="9.140625" style="5"/>
    <col min="11528" max="11528" width="11.42578125" style="5" bestFit="1" customWidth="1"/>
    <col min="11529" max="11529" width="11.85546875" style="5" bestFit="1" customWidth="1"/>
    <col min="11530" max="11772" width="9.140625" style="5"/>
    <col min="11773" max="11773" width="5.42578125" style="5" customWidth="1"/>
    <col min="11774" max="11774" width="7.28515625" style="5" customWidth="1"/>
    <col min="11775" max="11775" width="60.5703125" style="5" customWidth="1"/>
    <col min="11776" max="11776" width="9.28515625" style="5" customWidth="1"/>
    <col min="11777" max="11777" width="8.85546875" style="5" customWidth="1"/>
    <col min="11778" max="11778" width="12.140625" style="5" bestFit="1" customWidth="1"/>
    <col min="11779" max="11779" width="8.7109375" style="5" customWidth="1"/>
    <col min="11780" max="11780" width="11.42578125" style="5" bestFit="1" customWidth="1"/>
    <col min="11781" max="11781" width="11.85546875" style="5" bestFit="1" customWidth="1"/>
    <col min="11782" max="11783" width="9.140625" style="5"/>
    <col min="11784" max="11784" width="11.42578125" style="5" bestFit="1" customWidth="1"/>
    <col min="11785" max="11785" width="11.85546875" style="5" bestFit="1" customWidth="1"/>
    <col min="11786" max="12028" width="9.140625" style="5"/>
    <col min="12029" max="12029" width="5.42578125" style="5" customWidth="1"/>
    <col min="12030" max="12030" width="7.28515625" style="5" customWidth="1"/>
    <col min="12031" max="12031" width="60.5703125" style="5" customWidth="1"/>
    <col min="12032" max="12032" width="9.28515625" style="5" customWidth="1"/>
    <col min="12033" max="12033" width="8.85546875" style="5" customWidth="1"/>
    <col min="12034" max="12034" width="12.140625" style="5" bestFit="1" customWidth="1"/>
    <col min="12035" max="12035" width="8.7109375" style="5" customWidth="1"/>
    <col min="12036" max="12036" width="11.42578125" style="5" bestFit="1" customWidth="1"/>
    <col min="12037" max="12037" width="11.85546875" style="5" bestFit="1" customWidth="1"/>
    <col min="12038" max="12039" width="9.140625" style="5"/>
    <col min="12040" max="12040" width="11.42578125" style="5" bestFit="1" customWidth="1"/>
    <col min="12041" max="12041" width="11.85546875" style="5" bestFit="1" customWidth="1"/>
    <col min="12042" max="12284" width="9.140625" style="5"/>
    <col min="12285" max="12285" width="5.42578125" style="5" customWidth="1"/>
    <col min="12286" max="12286" width="7.28515625" style="5" customWidth="1"/>
    <col min="12287" max="12287" width="60.5703125" style="5" customWidth="1"/>
    <col min="12288" max="12288" width="9.28515625" style="5" customWidth="1"/>
    <col min="12289" max="12289" width="8.85546875" style="5" customWidth="1"/>
    <col min="12290" max="12290" width="12.140625" style="5" bestFit="1" customWidth="1"/>
    <col min="12291" max="12291" width="8.7109375" style="5" customWidth="1"/>
    <col min="12292" max="12292" width="11.42578125" style="5" bestFit="1" customWidth="1"/>
    <col min="12293" max="12293" width="11.85546875" style="5" bestFit="1" customWidth="1"/>
    <col min="12294" max="12295" width="9.140625" style="5"/>
    <col min="12296" max="12296" width="11.42578125" style="5" bestFit="1" customWidth="1"/>
    <col min="12297" max="12297" width="11.85546875" style="5" bestFit="1" customWidth="1"/>
    <col min="12298" max="12540" width="9.140625" style="5"/>
    <col min="12541" max="12541" width="5.42578125" style="5" customWidth="1"/>
    <col min="12542" max="12542" width="7.28515625" style="5" customWidth="1"/>
    <col min="12543" max="12543" width="60.5703125" style="5" customWidth="1"/>
    <col min="12544" max="12544" width="9.28515625" style="5" customWidth="1"/>
    <col min="12545" max="12545" width="8.85546875" style="5" customWidth="1"/>
    <col min="12546" max="12546" width="12.140625" style="5" bestFit="1" customWidth="1"/>
    <col min="12547" max="12547" width="8.7109375" style="5" customWidth="1"/>
    <col min="12548" max="12548" width="11.42578125" style="5" bestFit="1" customWidth="1"/>
    <col min="12549" max="12549" width="11.85546875" style="5" bestFit="1" customWidth="1"/>
    <col min="12550" max="12551" width="9.140625" style="5"/>
    <col min="12552" max="12552" width="11.42578125" style="5" bestFit="1" customWidth="1"/>
    <col min="12553" max="12553" width="11.85546875" style="5" bestFit="1" customWidth="1"/>
    <col min="12554" max="12796" width="9.140625" style="5"/>
    <col min="12797" max="12797" width="5.42578125" style="5" customWidth="1"/>
    <col min="12798" max="12798" width="7.28515625" style="5" customWidth="1"/>
    <col min="12799" max="12799" width="60.5703125" style="5" customWidth="1"/>
    <col min="12800" max="12800" width="9.28515625" style="5" customWidth="1"/>
    <col min="12801" max="12801" width="8.85546875" style="5" customWidth="1"/>
    <col min="12802" max="12802" width="12.140625" style="5" bestFit="1" customWidth="1"/>
    <col min="12803" max="12803" width="8.7109375" style="5" customWidth="1"/>
    <col min="12804" max="12804" width="11.42578125" style="5" bestFit="1" customWidth="1"/>
    <col min="12805" max="12805" width="11.85546875" style="5" bestFit="1" customWidth="1"/>
    <col min="12806" max="12807" width="9.140625" style="5"/>
    <col min="12808" max="12808" width="11.42578125" style="5" bestFit="1" customWidth="1"/>
    <col min="12809" max="12809" width="11.85546875" style="5" bestFit="1" customWidth="1"/>
    <col min="12810" max="13052" width="9.140625" style="5"/>
    <col min="13053" max="13053" width="5.42578125" style="5" customWidth="1"/>
    <col min="13054" max="13054" width="7.28515625" style="5" customWidth="1"/>
    <col min="13055" max="13055" width="60.5703125" style="5" customWidth="1"/>
    <col min="13056" max="13056" width="9.28515625" style="5" customWidth="1"/>
    <col min="13057" max="13057" width="8.85546875" style="5" customWidth="1"/>
    <col min="13058" max="13058" width="12.140625" style="5" bestFit="1" customWidth="1"/>
    <col min="13059" max="13059" width="8.7109375" style="5" customWidth="1"/>
    <col min="13060" max="13060" width="11.42578125" style="5" bestFit="1" customWidth="1"/>
    <col min="13061" max="13061" width="11.85546875" style="5" bestFit="1" customWidth="1"/>
    <col min="13062" max="13063" width="9.140625" style="5"/>
    <col min="13064" max="13064" width="11.42578125" style="5" bestFit="1" customWidth="1"/>
    <col min="13065" max="13065" width="11.85546875" style="5" bestFit="1" customWidth="1"/>
    <col min="13066" max="13308" width="9.140625" style="5"/>
    <col min="13309" max="13309" width="5.42578125" style="5" customWidth="1"/>
    <col min="13310" max="13310" width="7.28515625" style="5" customWidth="1"/>
    <col min="13311" max="13311" width="60.5703125" style="5" customWidth="1"/>
    <col min="13312" max="13312" width="9.28515625" style="5" customWidth="1"/>
    <col min="13313" max="13313" width="8.85546875" style="5" customWidth="1"/>
    <col min="13314" max="13314" width="12.140625" style="5" bestFit="1" customWidth="1"/>
    <col min="13315" max="13315" width="8.7109375" style="5" customWidth="1"/>
    <col min="13316" max="13316" width="11.42578125" style="5" bestFit="1" customWidth="1"/>
    <col min="13317" max="13317" width="11.85546875" style="5" bestFit="1" customWidth="1"/>
    <col min="13318" max="13319" width="9.140625" style="5"/>
    <col min="13320" max="13320" width="11.42578125" style="5" bestFit="1" customWidth="1"/>
    <col min="13321" max="13321" width="11.85546875" style="5" bestFit="1" customWidth="1"/>
    <col min="13322" max="13564" width="9.140625" style="5"/>
    <col min="13565" max="13565" width="5.42578125" style="5" customWidth="1"/>
    <col min="13566" max="13566" width="7.28515625" style="5" customWidth="1"/>
    <col min="13567" max="13567" width="60.5703125" style="5" customWidth="1"/>
    <col min="13568" max="13568" width="9.28515625" style="5" customWidth="1"/>
    <col min="13569" max="13569" width="8.85546875" style="5" customWidth="1"/>
    <col min="13570" max="13570" width="12.140625" style="5" bestFit="1" customWidth="1"/>
    <col min="13571" max="13571" width="8.7109375" style="5" customWidth="1"/>
    <col min="13572" max="13572" width="11.42578125" style="5" bestFit="1" customWidth="1"/>
    <col min="13573" max="13573" width="11.85546875" style="5" bestFit="1" customWidth="1"/>
    <col min="13574" max="13575" width="9.140625" style="5"/>
    <col min="13576" max="13576" width="11.42578125" style="5" bestFit="1" customWidth="1"/>
    <col min="13577" max="13577" width="11.85546875" style="5" bestFit="1" customWidth="1"/>
    <col min="13578" max="13820" width="9.140625" style="5"/>
    <col min="13821" max="13821" width="5.42578125" style="5" customWidth="1"/>
    <col min="13822" max="13822" width="7.28515625" style="5" customWidth="1"/>
    <col min="13823" max="13823" width="60.5703125" style="5" customWidth="1"/>
    <col min="13824" max="13824" width="9.28515625" style="5" customWidth="1"/>
    <col min="13825" max="13825" width="8.85546875" style="5" customWidth="1"/>
    <col min="13826" max="13826" width="12.140625" style="5" bestFit="1" customWidth="1"/>
    <col min="13827" max="13827" width="8.7109375" style="5" customWidth="1"/>
    <col min="13828" max="13828" width="11.42578125" style="5" bestFit="1" customWidth="1"/>
    <col min="13829" max="13829" width="11.85546875" style="5" bestFit="1" customWidth="1"/>
    <col min="13830" max="13831" width="9.140625" style="5"/>
    <col min="13832" max="13832" width="11.42578125" style="5" bestFit="1" customWidth="1"/>
    <col min="13833" max="13833" width="11.85546875" style="5" bestFit="1" customWidth="1"/>
    <col min="13834" max="14076" width="9.140625" style="5"/>
    <col min="14077" max="14077" width="5.42578125" style="5" customWidth="1"/>
    <col min="14078" max="14078" width="7.28515625" style="5" customWidth="1"/>
    <col min="14079" max="14079" width="60.5703125" style="5" customWidth="1"/>
    <col min="14080" max="14080" width="9.28515625" style="5" customWidth="1"/>
    <col min="14081" max="14081" width="8.85546875" style="5" customWidth="1"/>
    <col min="14082" max="14082" width="12.140625" style="5" bestFit="1" customWidth="1"/>
    <col min="14083" max="14083" width="8.7109375" style="5" customWidth="1"/>
    <col min="14084" max="14084" width="11.42578125" style="5" bestFit="1" customWidth="1"/>
    <col min="14085" max="14085" width="11.85546875" style="5" bestFit="1" customWidth="1"/>
    <col min="14086" max="14087" width="9.140625" style="5"/>
    <col min="14088" max="14088" width="11.42578125" style="5" bestFit="1" customWidth="1"/>
    <col min="14089" max="14089" width="11.85546875" style="5" bestFit="1" customWidth="1"/>
    <col min="14090" max="14332" width="9.140625" style="5"/>
    <col min="14333" max="14333" width="5.42578125" style="5" customWidth="1"/>
    <col min="14334" max="14334" width="7.28515625" style="5" customWidth="1"/>
    <col min="14335" max="14335" width="60.5703125" style="5" customWidth="1"/>
    <col min="14336" max="14336" width="9.28515625" style="5" customWidth="1"/>
    <col min="14337" max="14337" width="8.85546875" style="5" customWidth="1"/>
    <col min="14338" max="14338" width="12.140625" style="5" bestFit="1" customWidth="1"/>
    <col min="14339" max="14339" width="8.7109375" style="5" customWidth="1"/>
    <col min="14340" max="14340" width="11.42578125" style="5" bestFit="1" customWidth="1"/>
    <col min="14341" max="14341" width="11.85546875" style="5" bestFit="1" customWidth="1"/>
    <col min="14342" max="14343" width="9.140625" style="5"/>
    <col min="14344" max="14344" width="11.42578125" style="5" bestFit="1" customWidth="1"/>
    <col min="14345" max="14345" width="11.85546875" style="5" bestFit="1" customWidth="1"/>
    <col min="14346" max="14588" width="9.140625" style="5"/>
    <col min="14589" max="14589" width="5.42578125" style="5" customWidth="1"/>
    <col min="14590" max="14590" width="7.28515625" style="5" customWidth="1"/>
    <col min="14591" max="14591" width="60.5703125" style="5" customWidth="1"/>
    <col min="14592" max="14592" width="9.28515625" style="5" customWidth="1"/>
    <col min="14593" max="14593" width="8.85546875" style="5" customWidth="1"/>
    <col min="14594" max="14594" width="12.140625" style="5" bestFit="1" customWidth="1"/>
    <col min="14595" max="14595" width="8.7109375" style="5" customWidth="1"/>
    <col min="14596" max="14596" width="11.42578125" style="5" bestFit="1" customWidth="1"/>
    <col min="14597" max="14597" width="11.85546875" style="5" bestFit="1" customWidth="1"/>
    <col min="14598" max="14599" width="9.140625" style="5"/>
    <col min="14600" max="14600" width="11.42578125" style="5" bestFit="1" customWidth="1"/>
    <col min="14601" max="14601" width="11.85546875" style="5" bestFit="1" customWidth="1"/>
    <col min="14602" max="14844" width="9.140625" style="5"/>
    <col min="14845" max="14845" width="5.42578125" style="5" customWidth="1"/>
    <col min="14846" max="14846" width="7.28515625" style="5" customWidth="1"/>
    <col min="14847" max="14847" width="60.5703125" style="5" customWidth="1"/>
    <col min="14848" max="14848" width="9.28515625" style="5" customWidth="1"/>
    <col min="14849" max="14849" width="8.85546875" style="5" customWidth="1"/>
    <col min="14850" max="14850" width="12.140625" style="5" bestFit="1" customWidth="1"/>
    <col min="14851" max="14851" width="8.7109375" style="5" customWidth="1"/>
    <col min="14852" max="14852" width="11.42578125" style="5" bestFit="1" customWidth="1"/>
    <col min="14853" max="14853" width="11.85546875" style="5" bestFit="1" customWidth="1"/>
    <col min="14854" max="14855" width="9.140625" style="5"/>
    <col min="14856" max="14856" width="11.42578125" style="5" bestFit="1" customWidth="1"/>
    <col min="14857" max="14857" width="11.85546875" style="5" bestFit="1" customWidth="1"/>
    <col min="14858" max="15100" width="9.140625" style="5"/>
    <col min="15101" max="15101" width="5.42578125" style="5" customWidth="1"/>
    <col min="15102" max="15102" width="7.28515625" style="5" customWidth="1"/>
    <col min="15103" max="15103" width="60.5703125" style="5" customWidth="1"/>
    <col min="15104" max="15104" width="9.28515625" style="5" customWidth="1"/>
    <col min="15105" max="15105" width="8.85546875" style="5" customWidth="1"/>
    <col min="15106" max="15106" width="12.140625" style="5" bestFit="1" customWidth="1"/>
    <col min="15107" max="15107" width="8.7109375" style="5" customWidth="1"/>
    <col min="15108" max="15108" width="11.42578125" style="5" bestFit="1" customWidth="1"/>
    <col min="15109" max="15109" width="11.85546875" style="5" bestFit="1" customWidth="1"/>
    <col min="15110" max="15111" width="9.140625" style="5"/>
    <col min="15112" max="15112" width="11.42578125" style="5" bestFit="1" customWidth="1"/>
    <col min="15113" max="15113" width="11.85546875" style="5" bestFit="1" customWidth="1"/>
    <col min="15114" max="15356" width="9.140625" style="5"/>
    <col min="15357" max="15357" width="5.42578125" style="5" customWidth="1"/>
    <col min="15358" max="15358" width="7.28515625" style="5" customWidth="1"/>
    <col min="15359" max="15359" width="60.5703125" style="5" customWidth="1"/>
    <col min="15360" max="15360" width="9.28515625" style="5" customWidth="1"/>
    <col min="15361" max="15361" width="8.85546875" style="5" customWidth="1"/>
    <col min="15362" max="15362" width="12.140625" style="5" bestFit="1" customWidth="1"/>
    <col min="15363" max="15363" width="8.7109375" style="5" customWidth="1"/>
    <col min="15364" max="15364" width="11.42578125" style="5" bestFit="1" customWidth="1"/>
    <col min="15365" max="15365" width="11.85546875" style="5" bestFit="1" customWidth="1"/>
    <col min="15366" max="15367" width="9.140625" style="5"/>
    <col min="15368" max="15368" width="11.42578125" style="5" bestFit="1" customWidth="1"/>
    <col min="15369" max="15369" width="11.85546875" style="5" bestFit="1" customWidth="1"/>
    <col min="15370" max="15612" width="9.140625" style="5"/>
    <col min="15613" max="15613" width="5.42578125" style="5" customWidth="1"/>
    <col min="15614" max="15614" width="7.28515625" style="5" customWidth="1"/>
    <col min="15615" max="15615" width="60.5703125" style="5" customWidth="1"/>
    <col min="15616" max="15616" width="9.28515625" style="5" customWidth="1"/>
    <col min="15617" max="15617" width="8.85546875" style="5" customWidth="1"/>
    <col min="15618" max="15618" width="12.140625" style="5" bestFit="1" customWidth="1"/>
    <col min="15619" max="15619" width="8.7109375" style="5" customWidth="1"/>
    <col min="15620" max="15620" width="11.42578125" style="5" bestFit="1" customWidth="1"/>
    <col min="15621" max="15621" width="11.85546875" style="5" bestFit="1" customWidth="1"/>
    <col min="15622" max="15623" width="9.140625" style="5"/>
    <col min="15624" max="15624" width="11.42578125" style="5" bestFit="1" customWidth="1"/>
    <col min="15625" max="15625" width="11.85546875" style="5" bestFit="1" customWidth="1"/>
    <col min="15626" max="15868" width="9.140625" style="5"/>
    <col min="15869" max="15869" width="5.42578125" style="5" customWidth="1"/>
    <col min="15870" max="15870" width="7.28515625" style="5" customWidth="1"/>
    <col min="15871" max="15871" width="60.5703125" style="5" customWidth="1"/>
    <col min="15872" max="15872" width="9.28515625" style="5" customWidth="1"/>
    <col min="15873" max="15873" width="8.85546875" style="5" customWidth="1"/>
    <col min="15874" max="15874" width="12.140625" style="5" bestFit="1" customWidth="1"/>
    <col min="15875" max="15875" width="8.7109375" style="5" customWidth="1"/>
    <col min="15876" max="15876" width="11.42578125" style="5" bestFit="1" customWidth="1"/>
    <col min="15877" max="15877" width="11.85546875" style="5" bestFit="1" customWidth="1"/>
    <col min="15878" max="15879" width="9.140625" style="5"/>
    <col min="15880" max="15880" width="11.42578125" style="5" bestFit="1" customWidth="1"/>
    <col min="15881" max="15881" width="11.85546875" style="5" bestFit="1" customWidth="1"/>
    <col min="15882" max="16124" width="9.140625" style="5"/>
    <col min="16125" max="16125" width="5.42578125" style="5" customWidth="1"/>
    <col min="16126" max="16126" width="7.28515625" style="5" customWidth="1"/>
    <col min="16127" max="16127" width="60.5703125" style="5" customWidth="1"/>
    <col min="16128" max="16128" width="9.28515625" style="5" customWidth="1"/>
    <col min="16129" max="16129" width="8.85546875" style="5" customWidth="1"/>
    <col min="16130" max="16130" width="12.140625" style="5" bestFit="1" customWidth="1"/>
    <col min="16131" max="16131" width="8.7109375" style="5" customWidth="1"/>
    <col min="16132" max="16132" width="11.42578125" style="5" bestFit="1" customWidth="1"/>
    <col min="16133" max="16133" width="11.85546875" style="5" bestFit="1" customWidth="1"/>
    <col min="16134" max="16135" width="9.140625" style="5"/>
    <col min="16136" max="16136" width="11.42578125" style="5" bestFit="1" customWidth="1"/>
    <col min="16137" max="16137" width="11.85546875" style="5" bestFit="1" customWidth="1"/>
    <col min="16138" max="16384" width="9.140625" style="5"/>
  </cols>
  <sheetData>
    <row r="1" spans="1:16" s="2" customFormat="1">
      <c r="A1" s="235"/>
      <c r="B1" s="263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2" t="s">
        <v>1751</v>
      </c>
      <c r="P1" s="314"/>
    </row>
    <row r="2" spans="1:16">
      <c r="A2" s="234"/>
      <c r="B2" s="264"/>
      <c r="C2" s="264"/>
      <c r="D2" s="264"/>
      <c r="E2" s="264"/>
      <c r="F2" s="14"/>
      <c r="G2" s="14"/>
      <c r="H2" s="257"/>
      <c r="I2" s="257"/>
      <c r="J2" s="257"/>
      <c r="K2" s="258"/>
      <c r="L2" s="235"/>
      <c r="M2" s="257"/>
      <c r="N2" s="257"/>
      <c r="O2" s="257"/>
      <c r="P2" s="315"/>
    </row>
    <row r="3" spans="1:16">
      <c r="A3" s="15"/>
      <c r="B3" s="15"/>
      <c r="C3" s="15" t="s">
        <v>113</v>
      </c>
      <c r="D3" s="15"/>
      <c r="E3" s="15"/>
      <c r="F3" s="15"/>
      <c r="G3" s="15"/>
      <c r="H3" s="257"/>
      <c r="I3" s="257"/>
      <c r="J3" s="257"/>
      <c r="K3" s="257"/>
      <c r="L3" s="235"/>
      <c r="M3" s="257"/>
      <c r="N3" s="257"/>
      <c r="O3" s="257"/>
      <c r="P3" s="315"/>
    </row>
    <row r="4" spans="1:16" ht="17.25" thickBot="1">
      <c r="A4" s="16"/>
      <c r="B4" s="16"/>
      <c r="C4" s="16" t="s">
        <v>256</v>
      </c>
      <c r="D4" s="16"/>
      <c r="E4" s="16"/>
      <c r="F4" s="16"/>
      <c r="G4" s="16"/>
      <c r="H4" s="236"/>
      <c r="I4" s="236"/>
      <c r="J4" s="236"/>
      <c r="K4" s="236"/>
      <c r="L4" s="235"/>
      <c r="M4" s="257"/>
      <c r="N4" s="257"/>
      <c r="O4" s="257"/>
      <c r="P4" s="315"/>
    </row>
    <row r="5" spans="1:16" ht="17.25" thickBot="1">
      <c r="A5" s="17"/>
      <c r="B5" s="18"/>
      <c r="C5" s="19"/>
      <c r="D5" s="688" t="s">
        <v>103</v>
      </c>
      <c r="E5" s="689"/>
      <c r="F5" s="689"/>
      <c r="G5" s="690"/>
      <c r="H5" s="691" t="s">
        <v>16</v>
      </c>
      <c r="I5" s="692"/>
      <c r="J5" s="692"/>
      <c r="K5" s="692"/>
      <c r="L5" s="696" t="s">
        <v>522</v>
      </c>
      <c r="M5" s="697"/>
      <c r="N5" s="697"/>
      <c r="O5" s="698"/>
      <c r="P5" s="315"/>
    </row>
    <row r="6" spans="1:16" ht="45.75" thickBot="1">
      <c r="A6" s="49"/>
      <c r="B6" s="85"/>
      <c r="C6" s="86"/>
      <c r="D6" s="87" t="s">
        <v>154</v>
      </c>
      <c r="E6" s="88" t="s">
        <v>227</v>
      </c>
      <c r="F6" s="89" t="s">
        <v>228</v>
      </c>
      <c r="G6" s="90" t="s">
        <v>229</v>
      </c>
      <c r="H6" s="87" t="s">
        <v>154</v>
      </c>
      <c r="I6" s="88" t="s">
        <v>227</v>
      </c>
      <c r="J6" s="89" t="s">
        <v>228</v>
      </c>
      <c r="K6" s="90" t="s">
        <v>229</v>
      </c>
      <c r="L6" s="87" t="s">
        <v>154</v>
      </c>
      <c r="M6" s="88" t="s">
        <v>227</v>
      </c>
      <c r="N6" s="89" t="s">
        <v>228</v>
      </c>
      <c r="O6" s="90" t="s">
        <v>229</v>
      </c>
    </row>
    <row r="7" spans="1:16">
      <c r="A7" s="82" t="s">
        <v>114</v>
      </c>
      <c r="B7" s="83" t="s">
        <v>115</v>
      </c>
      <c r="C7" s="84" t="s">
        <v>116</v>
      </c>
      <c r="D7" s="152"/>
      <c r="E7" s="172"/>
      <c r="F7" s="171"/>
      <c r="G7" s="186"/>
      <c r="H7" s="152"/>
      <c r="I7" s="172"/>
      <c r="J7" s="171"/>
      <c r="K7" s="250"/>
      <c r="L7" s="630"/>
      <c r="M7" s="316"/>
      <c r="N7" s="316"/>
      <c r="O7" s="316"/>
    </row>
    <row r="8" spans="1:16" s="6" customFormat="1">
      <c r="A8" s="20"/>
      <c r="B8" s="21"/>
      <c r="C8" s="22"/>
      <c r="D8" s="153"/>
      <c r="E8" s="27"/>
      <c r="F8" s="27"/>
      <c r="G8" s="187"/>
      <c r="H8" s="153"/>
      <c r="I8" s="27"/>
      <c r="J8" s="27"/>
      <c r="K8" s="237"/>
      <c r="L8" s="20"/>
      <c r="M8" s="27"/>
      <c r="N8" s="27"/>
      <c r="O8" s="27"/>
    </row>
    <row r="9" spans="1:16" s="6" customFormat="1">
      <c r="A9" s="23">
        <v>101</v>
      </c>
      <c r="B9" s="21"/>
      <c r="C9" s="25" t="s">
        <v>257</v>
      </c>
      <c r="D9" s="154"/>
      <c r="E9" s="30"/>
      <c r="F9" s="30"/>
      <c r="G9" s="188"/>
      <c r="H9" s="154"/>
      <c r="I9" s="30"/>
      <c r="J9" s="30"/>
      <c r="K9" s="239"/>
      <c r="L9" s="20"/>
      <c r="M9" s="27"/>
      <c r="N9" s="27"/>
      <c r="O9" s="27"/>
    </row>
    <row r="10" spans="1:16" s="6" customFormat="1">
      <c r="A10" s="23"/>
      <c r="B10" s="21" t="s">
        <v>117</v>
      </c>
      <c r="C10" s="22" t="s">
        <v>118</v>
      </c>
      <c r="D10" s="153"/>
      <c r="E10" s="27"/>
      <c r="F10" s="27"/>
      <c r="G10" s="187"/>
      <c r="H10" s="153"/>
      <c r="I10" s="27"/>
      <c r="J10" s="27"/>
      <c r="K10" s="237"/>
      <c r="L10" s="20"/>
      <c r="M10" s="27"/>
      <c r="N10" s="27"/>
      <c r="O10" s="27"/>
    </row>
    <row r="11" spans="1:16" s="6" customFormat="1">
      <c r="A11" s="20"/>
      <c r="B11" s="21"/>
      <c r="C11" s="22" t="s">
        <v>260</v>
      </c>
      <c r="D11" s="153">
        <v>0</v>
      </c>
      <c r="E11" s="27"/>
      <c r="F11" s="27"/>
      <c r="G11" s="187"/>
      <c r="H11" s="153">
        <v>415</v>
      </c>
      <c r="I11" s="27">
        <v>415</v>
      </c>
      <c r="J11" s="27"/>
      <c r="K11" s="237"/>
      <c r="L11" s="31">
        <v>413</v>
      </c>
      <c r="M11" s="26">
        <v>413</v>
      </c>
      <c r="N11" s="26"/>
      <c r="O11" s="26"/>
    </row>
    <row r="12" spans="1:16" s="6" customFormat="1">
      <c r="A12" s="20"/>
      <c r="B12" s="21"/>
      <c r="C12" s="22" t="s">
        <v>231</v>
      </c>
      <c r="D12" s="153">
        <v>0</v>
      </c>
      <c r="E12" s="27"/>
      <c r="F12" s="27"/>
      <c r="G12" s="187"/>
      <c r="H12" s="153">
        <v>6</v>
      </c>
      <c r="I12" s="27">
        <v>6</v>
      </c>
      <c r="J12" s="27"/>
      <c r="K12" s="237"/>
      <c r="L12" s="31">
        <v>6</v>
      </c>
      <c r="M12" s="26">
        <v>6</v>
      </c>
      <c r="N12" s="26"/>
      <c r="O12" s="26"/>
    </row>
    <row r="13" spans="1:16" s="6" customFormat="1">
      <c r="A13" s="20"/>
      <c r="B13" s="21"/>
      <c r="C13" s="22" t="s">
        <v>463</v>
      </c>
      <c r="D13" s="153">
        <v>0</v>
      </c>
      <c r="E13" s="27"/>
      <c r="F13" s="27"/>
      <c r="G13" s="187"/>
      <c r="H13" s="153">
        <v>0</v>
      </c>
      <c r="I13" s="27">
        <v>0</v>
      </c>
      <c r="J13" s="27"/>
      <c r="K13" s="237"/>
      <c r="L13" s="31">
        <v>0</v>
      </c>
      <c r="M13" s="26">
        <v>0</v>
      </c>
      <c r="N13" s="26"/>
      <c r="O13" s="26"/>
    </row>
    <row r="14" spans="1:16" s="6" customFormat="1">
      <c r="A14" s="20"/>
      <c r="B14" s="21"/>
      <c r="C14" s="35" t="s">
        <v>155</v>
      </c>
      <c r="D14" s="155">
        <f t="shared" ref="D14:K14" si="0">SUM(D11:D13)</f>
        <v>0</v>
      </c>
      <c r="E14" s="47">
        <f t="shared" si="0"/>
        <v>0</v>
      </c>
      <c r="F14" s="47">
        <f t="shared" si="0"/>
        <v>0</v>
      </c>
      <c r="G14" s="189">
        <f t="shared" si="0"/>
        <v>0</v>
      </c>
      <c r="H14" s="155">
        <f t="shared" si="0"/>
        <v>421</v>
      </c>
      <c r="I14" s="47">
        <f t="shared" si="0"/>
        <v>421</v>
      </c>
      <c r="J14" s="47">
        <f t="shared" si="0"/>
        <v>0</v>
      </c>
      <c r="K14" s="238">
        <f t="shared" si="0"/>
        <v>0</v>
      </c>
      <c r="L14" s="31">
        <v>419</v>
      </c>
      <c r="M14" s="26">
        <v>419</v>
      </c>
      <c r="N14" s="26"/>
      <c r="O14" s="26"/>
    </row>
    <row r="15" spans="1:16" s="6" customFormat="1">
      <c r="A15" s="20"/>
      <c r="B15" s="21" t="s">
        <v>230</v>
      </c>
      <c r="C15" s="22" t="s">
        <v>211</v>
      </c>
      <c r="D15" s="155"/>
      <c r="E15" s="47"/>
      <c r="F15" s="47"/>
      <c r="G15" s="189"/>
      <c r="H15" s="155"/>
      <c r="I15" s="47"/>
      <c r="J15" s="47"/>
      <c r="K15" s="238"/>
      <c r="L15" s="31"/>
      <c r="M15" s="26"/>
      <c r="N15" s="26"/>
      <c r="O15" s="26"/>
    </row>
    <row r="16" spans="1:16" s="6" customFormat="1">
      <c r="A16" s="20"/>
      <c r="B16" s="21"/>
      <c r="C16" s="22" t="s">
        <v>291</v>
      </c>
      <c r="D16" s="155"/>
      <c r="E16" s="47"/>
      <c r="F16" s="47"/>
      <c r="G16" s="189"/>
      <c r="H16" s="155"/>
      <c r="I16" s="47"/>
      <c r="J16" s="47"/>
      <c r="K16" s="238"/>
      <c r="L16" s="31"/>
      <c r="M16" s="26"/>
      <c r="N16" s="26"/>
      <c r="O16" s="26"/>
    </row>
    <row r="17" spans="1:15" s="6" customFormat="1">
      <c r="A17" s="20"/>
      <c r="B17" s="21"/>
      <c r="C17" s="22" t="s">
        <v>17</v>
      </c>
      <c r="D17" s="155"/>
      <c r="E17" s="47"/>
      <c r="F17" s="47"/>
      <c r="G17" s="189"/>
      <c r="H17" s="153">
        <v>691</v>
      </c>
      <c r="I17" s="27">
        <v>691</v>
      </c>
      <c r="J17" s="27"/>
      <c r="K17" s="237"/>
      <c r="L17" s="31">
        <v>690</v>
      </c>
      <c r="M17" s="26">
        <v>690</v>
      </c>
      <c r="N17" s="26"/>
      <c r="O17" s="26"/>
    </row>
    <row r="18" spans="1:15" s="6" customFormat="1">
      <c r="A18" s="20"/>
      <c r="B18" s="21"/>
      <c r="C18" s="22" t="s">
        <v>464</v>
      </c>
      <c r="D18" s="155"/>
      <c r="E18" s="47"/>
      <c r="F18" s="47"/>
      <c r="G18" s="189"/>
      <c r="H18" s="153">
        <v>50</v>
      </c>
      <c r="I18" s="27">
        <v>50</v>
      </c>
      <c r="J18" s="27"/>
      <c r="K18" s="237"/>
      <c r="L18" s="31">
        <v>50</v>
      </c>
      <c r="M18" s="26">
        <v>50</v>
      </c>
      <c r="N18" s="26"/>
      <c r="O18" s="26"/>
    </row>
    <row r="19" spans="1:15" s="6" customFormat="1">
      <c r="A19" s="20"/>
      <c r="B19" s="21"/>
      <c r="C19" s="35" t="s">
        <v>155</v>
      </c>
      <c r="D19" s="155"/>
      <c r="E19" s="47"/>
      <c r="F19" s="47"/>
      <c r="G19" s="189"/>
      <c r="H19" s="155">
        <f>SUM(H17:H18)</f>
        <v>741</v>
      </c>
      <c r="I19" s="47">
        <f>SUM(I17:I18)</f>
        <v>741</v>
      </c>
      <c r="J19" s="47">
        <f>SUM(J17:J18)</f>
        <v>0</v>
      </c>
      <c r="K19" s="238">
        <f>SUM(K17:K18)</f>
        <v>0</v>
      </c>
      <c r="L19" s="31">
        <v>740</v>
      </c>
      <c r="M19" s="26">
        <v>740</v>
      </c>
      <c r="N19" s="26"/>
      <c r="O19" s="26"/>
    </row>
    <row r="20" spans="1:15" s="6" customFormat="1">
      <c r="A20" s="20"/>
      <c r="B20" s="21"/>
      <c r="C20" s="25" t="s">
        <v>120</v>
      </c>
      <c r="D20" s="154">
        <f>SUM(D14)</f>
        <v>0</v>
      </c>
      <c r="E20" s="30">
        <f>SUM(E14)</f>
        <v>0</v>
      </c>
      <c r="F20" s="30">
        <f>SUM(F14)</f>
        <v>0</v>
      </c>
      <c r="G20" s="188">
        <f>SUM(G14)</f>
        <v>0</v>
      </c>
      <c r="H20" s="150">
        <f t="shared" ref="H20:K20" si="1">H14+H19</f>
        <v>1162</v>
      </c>
      <c r="I20" s="29">
        <f t="shared" si="1"/>
        <v>1162</v>
      </c>
      <c r="J20" s="29">
        <f t="shared" si="1"/>
        <v>0</v>
      </c>
      <c r="K20" s="159">
        <f t="shared" si="1"/>
        <v>0</v>
      </c>
      <c r="L20" s="260">
        <v>1159</v>
      </c>
      <c r="M20" s="29">
        <v>1159</v>
      </c>
      <c r="N20" s="26"/>
      <c r="O20" s="26"/>
    </row>
    <row r="21" spans="1:15" s="11" customFormat="1">
      <c r="A21" s="20"/>
      <c r="B21" s="24"/>
      <c r="C21" s="22"/>
      <c r="D21" s="153"/>
      <c r="E21" s="27"/>
      <c r="F21" s="27"/>
      <c r="G21" s="187"/>
      <c r="H21" s="153"/>
      <c r="I21" s="27"/>
      <c r="J21" s="27"/>
      <c r="K21" s="237"/>
      <c r="L21" s="260"/>
      <c r="M21" s="29"/>
      <c r="N21" s="29"/>
      <c r="O21" s="29"/>
    </row>
    <row r="22" spans="1:15" s="6" customFormat="1">
      <c r="A22" s="23">
        <v>102</v>
      </c>
      <c r="B22" s="21"/>
      <c r="C22" s="25" t="s">
        <v>258</v>
      </c>
      <c r="D22" s="154"/>
      <c r="E22" s="30"/>
      <c r="F22" s="30"/>
      <c r="G22" s="188"/>
      <c r="H22" s="154"/>
      <c r="I22" s="30"/>
      <c r="J22" s="30"/>
      <c r="K22" s="239"/>
      <c r="L22" s="31"/>
      <c r="M22" s="26"/>
      <c r="N22" s="26"/>
      <c r="O22" s="26"/>
    </row>
    <row r="23" spans="1:15" s="6" customFormat="1">
      <c r="A23" s="23"/>
      <c r="B23" s="21" t="s">
        <v>117</v>
      </c>
      <c r="C23" s="22" t="s">
        <v>118</v>
      </c>
      <c r="D23" s="151"/>
      <c r="E23" s="26"/>
      <c r="F23" s="26"/>
      <c r="G23" s="190"/>
      <c r="H23" s="151"/>
      <c r="I23" s="26"/>
      <c r="J23" s="26"/>
      <c r="K23" s="244"/>
      <c r="L23" s="31"/>
      <c r="M23" s="26"/>
      <c r="N23" s="26"/>
      <c r="O23" s="26"/>
    </row>
    <row r="24" spans="1:15" s="6" customFormat="1">
      <c r="A24" s="23"/>
      <c r="B24" s="21"/>
      <c r="C24" s="22" t="s">
        <v>106</v>
      </c>
      <c r="D24" s="151">
        <v>2000</v>
      </c>
      <c r="E24" s="26">
        <v>2000</v>
      </c>
      <c r="F24" s="26"/>
      <c r="G24" s="190"/>
      <c r="H24" s="151">
        <v>2526</v>
      </c>
      <c r="I24" s="26">
        <v>2526</v>
      </c>
      <c r="J24" s="26"/>
      <c r="K24" s="244"/>
      <c r="L24" s="31">
        <v>2266</v>
      </c>
      <c r="M24" s="26">
        <v>2266</v>
      </c>
      <c r="N24" s="26"/>
      <c r="O24" s="26"/>
    </row>
    <row r="25" spans="1:15" s="6" customFormat="1">
      <c r="A25" s="23"/>
      <c r="B25" s="21"/>
      <c r="C25" s="22" t="s">
        <v>108</v>
      </c>
      <c r="D25" s="151">
        <v>4600</v>
      </c>
      <c r="E25" s="26">
        <v>700</v>
      </c>
      <c r="F25" s="26">
        <v>3900</v>
      </c>
      <c r="G25" s="190"/>
      <c r="H25" s="151">
        <v>4600</v>
      </c>
      <c r="I25" s="26">
        <v>700</v>
      </c>
      <c r="J25" s="26">
        <v>3900</v>
      </c>
      <c r="K25" s="244"/>
      <c r="L25" s="31">
        <v>1259</v>
      </c>
      <c r="M25" s="26">
        <v>1259</v>
      </c>
      <c r="N25" s="26">
        <v>3294</v>
      </c>
      <c r="O25" s="26"/>
    </row>
    <row r="26" spans="1:15" s="6" customFormat="1">
      <c r="A26" s="23"/>
      <c r="B26" s="21"/>
      <c r="C26" s="35" t="s">
        <v>155</v>
      </c>
      <c r="D26" s="99">
        <f t="shared" ref="D26:G26" si="2">SUM(D24:D25)</f>
        <v>6600</v>
      </c>
      <c r="E26" s="37">
        <f t="shared" si="2"/>
        <v>2700</v>
      </c>
      <c r="F26" s="37">
        <f t="shared" si="2"/>
        <v>3900</v>
      </c>
      <c r="G26" s="191">
        <f t="shared" si="2"/>
        <v>0</v>
      </c>
      <c r="H26" s="99">
        <f>SUM(H24:H25)</f>
        <v>7126</v>
      </c>
      <c r="I26" s="37">
        <f>SUM(I24:I25)</f>
        <v>3226</v>
      </c>
      <c r="J26" s="37">
        <f>SUM(J24:J25)</f>
        <v>3900</v>
      </c>
      <c r="K26" s="240">
        <f>SUM(K24:K25)</f>
        <v>0</v>
      </c>
      <c r="L26" s="31">
        <v>6819</v>
      </c>
      <c r="M26" s="26">
        <v>3525</v>
      </c>
      <c r="N26" s="26">
        <v>3294</v>
      </c>
      <c r="O26" s="26"/>
    </row>
    <row r="27" spans="1:15" s="6" customFormat="1">
      <c r="A27" s="23"/>
      <c r="B27" s="21" t="s">
        <v>230</v>
      </c>
      <c r="C27" s="22" t="s">
        <v>211</v>
      </c>
      <c r="D27" s="99"/>
      <c r="E27" s="37"/>
      <c r="F27" s="37"/>
      <c r="G27" s="191"/>
      <c r="H27" s="99"/>
      <c r="I27" s="37"/>
      <c r="J27" s="37"/>
      <c r="K27" s="240"/>
      <c r="L27" s="31"/>
      <c r="M27" s="26"/>
      <c r="N27" s="26"/>
      <c r="O27" s="26"/>
    </row>
    <row r="28" spans="1:15" s="6" customFormat="1">
      <c r="A28" s="23"/>
      <c r="B28" s="21"/>
      <c r="C28" s="22" t="s">
        <v>291</v>
      </c>
      <c r="D28" s="99"/>
      <c r="E28" s="37"/>
      <c r="F28" s="37"/>
      <c r="G28" s="191"/>
      <c r="H28" s="99"/>
      <c r="I28" s="37"/>
      <c r="J28" s="37"/>
      <c r="K28" s="240"/>
      <c r="L28" s="31"/>
      <c r="M28" s="26"/>
      <c r="N28" s="26"/>
      <c r="O28" s="26"/>
    </row>
    <row r="29" spans="1:15" s="6" customFormat="1">
      <c r="A29" s="23"/>
      <c r="B29" s="21"/>
      <c r="C29" s="22" t="s">
        <v>17</v>
      </c>
      <c r="D29" s="99"/>
      <c r="E29" s="37"/>
      <c r="F29" s="37"/>
      <c r="G29" s="191"/>
      <c r="H29" s="153">
        <v>1530</v>
      </c>
      <c r="I29" s="27">
        <v>1530</v>
      </c>
      <c r="J29" s="27"/>
      <c r="K29" s="237"/>
      <c r="L29" s="31">
        <v>1530</v>
      </c>
      <c r="M29" s="26">
        <v>1530</v>
      </c>
      <c r="N29" s="26"/>
      <c r="O29" s="26"/>
    </row>
    <row r="30" spans="1:15" s="6" customFormat="1">
      <c r="A30" s="23"/>
      <c r="B30" s="21"/>
      <c r="C30" s="22" t="s">
        <v>464</v>
      </c>
      <c r="D30" s="99"/>
      <c r="E30" s="37"/>
      <c r="F30" s="37"/>
      <c r="G30" s="191"/>
      <c r="H30" s="153">
        <v>50</v>
      </c>
      <c r="I30" s="27">
        <v>50</v>
      </c>
      <c r="J30" s="27"/>
      <c r="K30" s="237"/>
      <c r="L30" s="31">
        <v>50</v>
      </c>
      <c r="M30" s="26">
        <v>50</v>
      </c>
      <c r="N30" s="26"/>
      <c r="O30" s="26"/>
    </row>
    <row r="31" spans="1:15" s="6" customFormat="1">
      <c r="A31" s="23"/>
      <c r="B31" s="21"/>
      <c r="C31" s="35" t="s">
        <v>155</v>
      </c>
      <c r="D31" s="99"/>
      <c r="E31" s="37"/>
      <c r="F31" s="37"/>
      <c r="G31" s="191"/>
      <c r="H31" s="155">
        <f>SUM(H29:H30)</f>
        <v>1580</v>
      </c>
      <c r="I31" s="47">
        <f>SUM(I29:I30)</f>
        <v>1580</v>
      </c>
      <c r="J31" s="47">
        <f>SUM(J29:J30)</f>
        <v>0</v>
      </c>
      <c r="K31" s="238">
        <f>SUM(K29:K30)</f>
        <v>0</v>
      </c>
      <c r="L31" s="259">
        <v>1580</v>
      </c>
      <c r="M31" s="44">
        <v>1580</v>
      </c>
      <c r="N31" s="29"/>
      <c r="O31" s="26"/>
    </row>
    <row r="32" spans="1:15" s="6" customFormat="1">
      <c r="A32" s="20"/>
      <c r="B32" s="21"/>
      <c r="C32" s="25" t="s">
        <v>165</v>
      </c>
      <c r="D32" s="150">
        <f>SUM(D26)</f>
        <v>6600</v>
      </c>
      <c r="E32" s="29">
        <f>SUM(E26)</f>
        <v>2700</v>
      </c>
      <c r="F32" s="29">
        <f>SUM(F26)</f>
        <v>3900</v>
      </c>
      <c r="G32" s="170">
        <f>SUM(G26)</f>
        <v>0</v>
      </c>
      <c r="H32" s="150">
        <f t="shared" ref="H32:K32" si="3">H26+H31</f>
        <v>8706</v>
      </c>
      <c r="I32" s="29">
        <f t="shared" si="3"/>
        <v>4806</v>
      </c>
      <c r="J32" s="29">
        <f t="shared" si="3"/>
        <v>3900</v>
      </c>
      <c r="K32" s="159">
        <f t="shared" si="3"/>
        <v>0</v>
      </c>
      <c r="L32" s="260">
        <v>8399</v>
      </c>
      <c r="M32" s="29">
        <v>5105</v>
      </c>
      <c r="N32" s="29">
        <v>3294</v>
      </c>
      <c r="O32" s="26"/>
    </row>
    <row r="33" spans="1:15" s="11" customFormat="1">
      <c r="A33" s="23"/>
      <c r="B33" s="24"/>
      <c r="C33" s="22"/>
      <c r="D33" s="153"/>
      <c r="E33" s="27"/>
      <c r="F33" s="27"/>
      <c r="G33" s="187"/>
      <c r="H33" s="153"/>
      <c r="I33" s="27"/>
      <c r="J33" s="27"/>
      <c r="K33" s="237"/>
      <c r="L33" s="260"/>
      <c r="M33" s="29"/>
      <c r="N33" s="29"/>
      <c r="O33" s="29"/>
    </row>
    <row r="34" spans="1:15" s="6" customFormat="1">
      <c r="A34" s="23">
        <v>103</v>
      </c>
      <c r="B34" s="21"/>
      <c r="C34" s="25" t="s">
        <v>262</v>
      </c>
      <c r="D34" s="154"/>
      <c r="E34" s="30"/>
      <c r="F34" s="30"/>
      <c r="G34" s="188"/>
      <c r="H34" s="154"/>
      <c r="I34" s="30"/>
      <c r="J34" s="30"/>
      <c r="K34" s="239"/>
      <c r="L34" s="31"/>
      <c r="M34" s="26"/>
      <c r="N34" s="26"/>
      <c r="O34" s="26"/>
    </row>
    <row r="35" spans="1:15" s="6" customFormat="1">
      <c r="A35" s="23"/>
      <c r="B35" s="21" t="s">
        <v>117</v>
      </c>
      <c r="C35" s="22" t="s">
        <v>118</v>
      </c>
      <c r="D35" s="151">
        <v>80959</v>
      </c>
      <c r="E35" s="26">
        <v>80959</v>
      </c>
      <c r="F35" s="26"/>
      <c r="G35" s="190"/>
      <c r="H35" s="151">
        <v>93662</v>
      </c>
      <c r="I35" s="26">
        <v>93662</v>
      </c>
      <c r="J35" s="26"/>
      <c r="K35" s="244"/>
      <c r="L35" s="31">
        <v>89132</v>
      </c>
      <c r="M35" s="26">
        <v>89132</v>
      </c>
      <c r="N35" s="26"/>
      <c r="O35" s="26"/>
    </row>
    <row r="36" spans="1:15" s="6" customFormat="1">
      <c r="A36" s="23"/>
      <c r="B36" s="21" t="s">
        <v>230</v>
      </c>
      <c r="C36" s="22" t="s">
        <v>211</v>
      </c>
      <c r="D36" s="151"/>
      <c r="E36" s="26"/>
      <c r="F36" s="26"/>
      <c r="G36" s="190"/>
      <c r="H36" s="151"/>
      <c r="I36" s="26"/>
      <c r="J36" s="26"/>
      <c r="K36" s="244"/>
      <c r="L36" s="31"/>
      <c r="M36" s="26"/>
      <c r="N36" s="26"/>
      <c r="O36" s="26"/>
    </row>
    <row r="37" spans="1:15" s="6" customFormat="1">
      <c r="A37" s="23"/>
      <c r="B37" s="21"/>
      <c r="C37" s="22" t="s">
        <v>291</v>
      </c>
      <c r="D37" s="151"/>
      <c r="E37" s="26"/>
      <c r="F37" s="26"/>
      <c r="G37" s="190"/>
      <c r="H37" s="151"/>
      <c r="I37" s="26"/>
      <c r="J37" s="26"/>
      <c r="K37" s="244"/>
      <c r="L37" s="31"/>
      <c r="M37" s="26"/>
      <c r="N37" s="26"/>
      <c r="O37" s="26"/>
    </row>
    <row r="38" spans="1:15" s="6" customFormat="1">
      <c r="A38" s="23"/>
      <c r="B38" s="21"/>
      <c r="C38" s="22" t="s">
        <v>17</v>
      </c>
      <c r="D38" s="151"/>
      <c r="E38" s="26"/>
      <c r="F38" s="26"/>
      <c r="G38" s="190"/>
      <c r="H38" s="151">
        <v>1383</v>
      </c>
      <c r="I38" s="26">
        <v>1383</v>
      </c>
      <c r="J38" s="26"/>
      <c r="K38" s="244"/>
      <c r="L38" s="31">
        <v>1383</v>
      </c>
      <c r="M38" s="26">
        <v>1383</v>
      </c>
      <c r="N38" s="26"/>
      <c r="O38" s="26"/>
    </row>
    <row r="39" spans="1:15" s="6" customFormat="1">
      <c r="A39" s="23"/>
      <c r="B39" s="21"/>
      <c r="C39" s="22" t="s">
        <v>465</v>
      </c>
      <c r="D39" s="151"/>
      <c r="E39" s="26"/>
      <c r="F39" s="26"/>
      <c r="G39" s="190"/>
      <c r="H39" s="151">
        <v>77</v>
      </c>
      <c r="I39" s="26">
        <v>77</v>
      </c>
      <c r="J39" s="26"/>
      <c r="K39" s="244"/>
      <c r="L39" s="31">
        <v>77</v>
      </c>
      <c r="M39" s="26">
        <v>77</v>
      </c>
      <c r="N39" s="26"/>
      <c r="O39" s="26"/>
    </row>
    <row r="40" spans="1:15" s="6" customFormat="1">
      <c r="A40" s="23"/>
      <c r="B40" s="21"/>
      <c r="C40" s="35" t="s">
        <v>155</v>
      </c>
      <c r="D40" s="99"/>
      <c r="E40" s="37"/>
      <c r="F40" s="37"/>
      <c r="G40" s="191"/>
      <c r="H40" s="99">
        <f>SUM(H38:H39)</f>
        <v>1460</v>
      </c>
      <c r="I40" s="37">
        <f>SUM(I38:I39)</f>
        <v>1460</v>
      </c>
      <c r="J40" s="37"/>
      <c r="K40" s="240"/>
      <c r="L40" s="31">
        <v>1460</v>
      </c>
      <c r="M40" s="26">
        <v>1460</v>
      </c>
      <c r="N40" s="26"/>
      <c r="O40" s="26"/>
    </row>
    <row r="41" spans="1:15" s="6" customFormat="1">
      <c r="A41" s="20"/>
      <c r="B41" s="21"/>
      <c r="C41" s="25" t="s">
        <v>136</v>
      </c>
      <c r="D41" s="150">
        <f>SUM(D35)</f>
        <v>80959</v>
      </c>
      <c r="E41" s="29">
        <f>SUM(E35)</f>
        <v>80959</v>
      </c>
      <c r="F41" s="29">
        <f>SUM(F35)</f>
        <v>0</v>
      </c>
      <c r="G41" s="170">
        <f>SUM(G35)</f>
        <v>0</v>
      </c>
      <c r="H41" s="150">
        <f>H35+H40</f>
        <v>95122</v>
      </c>
      <c r="I41" s="29">
        <f>I35+I40</f>
        <v>95122</v>
      </c>
      <c r="J41" s="29">
        <f>SUM(J35)</f>
        <v>0</v>
      </c>
      <c r="K41" s="159">
        <f>SUM(K35)</f>
        <v>0</v>
      </c>
      <c r="L41" s="260">
        <v>90592</v>
      </c>
      <c r="M41" s="29">
        <v>90592</v>
      </c>
      <c r="N41" s="26"/>
      <c r="O41" s="26"/>
    </row>
    <row r="42" spans="1:15" s="11" customFormat="1">
      <c r="A42" s="20"/>
      <c r="B42" s="24"/>
      <c r="C42" s="22" t="s">
        <v>112</v>
      </c>
      <c r="D42" s="153"/>
      <c r="E42" s="27"/>
      <c r="F42" s="27"/>
      <c r="G42" s="187"/>
      <c r="H42" s="153"/>
      <c r="I42" s="27"/>
      <c r="J42" s="27"/>
      <c r="K42" s="237"/>
      <c r="L42" s="260"/>
      <c r="M42" s="29"/>
      <c r="N42" s="29"/>
      <c r="O42" s="29"/>
    </row>
    <row r="43" spans="1:15" s="6" customFormat="1">
      <c r="A43" s="23">
        <v>104</v>
      </c>
      <c r="B43" s="21"/>
      <c r="C43" s="25" t="s">
        <v>259</v>
      </c>
      <c r="D43" s="154"/>
      <c r="E43" s="30"/>
      <c r="F43" s="30"/>
      <c r="G43" s="188"/>
      <c r="H43" s="154"/>
      <c r="I43" s="30"/>
      <c r="J43" s="30"/>
      <c r="K43" s="239"/>
      <c r="L43" s="31"/>
      <c r="M43" s="26"/>
      <c r="N43" s="26"/>
      <c r="O43" s="26"/>
    </row>
    <row r="44" spans="1:15" s="6" customFormat="1">
      <c r="A44" s="20"/>
      <c r="B44" s="21" t="s">
        <v>117</v>
      </c>
      <c r="C44" s="22" t="s">
        <v>160</v>
      </c>
      <c r="D44" s="151">
        <v>2000</v>
      </c>
      <c r="E44" s="26">
        <v>2000</v>
      </c>
      <c r="F44" s="26"/>
      <c r="G44" s="190"/>
      <c r="H44" s="151">
        <v>2000</v>
      </c>
      <c r="I44" s="26">
        <v>2000</v>
      </c>
      <c r="J44" s="26"/>
      <c r="K44" s="244"/>
      <c r="L44" s="31">
        <v>1393</v>
      </c>
      <c r="M44" s="26">
        <v>1393</v>
      </c>
      <c r="N44" s="26"/>
      <c r="O44" s="26"/>
    </row>
    <row r="45" spans="1:15" s="6" customFormat="1">
      <c r="A45" s="20"/>
      <c r="B45" s="21" t="s">
        <v>230</v>
      </c>
      <c r="C45" s="22" t="s">
        <v>211</v>
      </c>
      <c r="D45" s="151"/>
      <c r="E45" s="26"/>
      <c r="F45" s="26"/>
      <c r="G45" s="190"/>
      <c r="H45" s="151"/>
      <c r="I45" s="26"/>
      <c r="J45" s="26"/>
      <c r="K45" s="244"/>
      <c r="L45" s="31"/>
      <c r="M45" s="26"/>
      <c r="N45" s="26"/>
      <c r="O45" s="26"/>
    </row>
    <row r="46" spans="1:15" s="6" customFormat="1">
      <c r="A46" s="20"/>
      <c r="B46" s="21"/>
      <c r="C46" s="22" t="s">
        <v>291</v>
      </c>
      <c r="D46" s="151"/>
      <c r="E46" s="26"/>
      <c r="F46" s="26"/>
      <c r="G46" s="190"/>
      <c r="H46" s="151"/>
      <c r="I46" s="26"/>
      <c r="J46" s="26"/>
      <c r="K46" s="244"/>
      <c r="L46" s="31"/>
      <c r="M46" s="26"/>
      <c r="N46" s="26"/>
      <c r="O46" s="26"/>
    </row>
    <row r="47" spans="1:15" s="6" customFormat="1">
      <c r="A47" s="20"/>
      <c r="B47" s="21"/>
      <c r="C47" s="22" t="s">
        <v>17</v>
      </c>
      <c r="D47" s="151"/>
      <c r="E47" s="26"/>
      <c r="F47" s="26"/>
      <c r="G47" s="190"/>
      <c r="H47" s="151">
        <v>2872</v>
      </c>
      <c r="I47" s="26">
        <v>2872</v>
      </c>
      <c r="J47" s="26"/>
      <c r="K47" s="244"/>
      <c r="L47" s="31">
        <v>2872</v>
      </c>
      <c r="M47" s="26">
        <v>2872</v>
      </c>
      <c r="N47" s="26"/>
      <c r="O47" s="26"/>
    </row>
    <row r="48" spans="1:15" s="6" customFormat="1">
      <c r="A48" s="20"/>
      <c r="B48" s="21"/>
      <c r="C48" s="22" t="s">
        <v>18</v>
      </c>
      <c r="D48" s="151"/>
      <c r="E48" s="26"/>
      <c r="F48" s="26"/>
      <c r="G48" s="190"/>
      <c r="H48" s="151">
        <v>4393</v>
      </c>
      <c r="I48" s="26">
        <v>4393</v>
      </c>
      <c r="J48" s="26"/>
      <c r="K48" s="244"/>
      <c r="L48" s="31">
        <v>4392</v>
      </c>
      <c r="M48" s="26">
        <v>4392</v>
      </c>
      <c r="N48" s="26"/>
      <c r="O48" s="26"/>
    </row>
    <row r="49" spans="1:15" s="6" customFormat="1">
      <c r="A49" s="20"/>
      <c r="B49" s="21"/>
      <c r="C49" s="22" t="s">
        <v>466</v>
      </c>
      <c r="D49" s="151"/>
      <c r="E49" s="26"/>
      <c r="F49" s="26"/>
      <c r="G49" s="190"/>
      <c r="H49" s="151">
        <v>30</v>
      </c>
      <c r="I49" s="26">
        <v>30</v>
      </c>
      <c r="J49" s="26"/>
      <c r="K49" s="244"/>
      <c r="L49" s="31">
        <v>30</v>
      </c>
      <c r="M49" s="26">
        <v>30</v>
      </c>
      <c r="N49" s="26"/>
      <c r="O49" s="26"/>
    </row>
    <row r="50" spans="1:15" s="6" customFormat="1">
      <c r="A50" s="20"/>
      <c r="B50" s="21"/>
      <c r="C50" s="35" t="s">
        <v>155</v>
      </c>
      <c r="D50" s="151"/>
      <c r="E50" s="26"/>
      <c r="F50" s="26"/>
      <c r="G50" s="190"/>
      <c r="H50" s="99">
        <f>SUM(H47:H49)</f>
        <v>7295</v>
      </c>
      <c r="I50" s="37">
        <f>SUM(I47:I49)</f>
        <v>7295</v>
      </c>
      <c r="J50" s="26"/>
      <c r="K50" s="244"/>
      <c r="L50" s="31">
        <v>7294</v>
      </c>
      <c r="M50" s="26">
        <v>7294</v>
      </c>
      <c r="N50" s="26"/>
      <c r="O50" s="26"/>
    </row>
    <row r="51" spans="1:15" s="6" customFormat="1">
      <c r="A51" s="20"/>
      <c r="B51" s="21"/>
      <c r="C51" s="25" t="s">
        <v>121</v>
      </c>
      <c r="D51" s="150">
        <f>SUM(D44)</f>
        <v>2000</v>
      </c>
      <c r="E51" s="29">
        <f>SUM(E44)</f>
        <v>2000</v>
      </c>
      <c r="F51" s="29">
        <f>SUM(F44)</f>
        <v>0</v>
      </c>
      <c r="G51" s="170">
        <f>SUM(G44)</f>
        <v>0</v>
      </c>
      <c r="H51" s="150">
        <f t="shared" ref="H51:K51" si="4">H44+H50</f>
        <v>9295</v>
      </c>
      <c r="I51" s="29">
        <f t="shared" si="4"/>
        <v>9295</v>
      </c>
      <c r="J51" s="29">
        <f t="shared" si="4"/>
        <v>0</v>
      </c>
      <c r="K51" s="159">
        <f t="shared" si="4"/>
        <v>0</v>
      </c>
      <c r="L51" s="260">
        <v>8687</v>
      </c>
      <c r="M51" s="29">
        <v>8687</v>
      </c>
      <c r="N51" s="26"/>
      <c r="O51" s="26"/>
    </row>
    <row r="52" spans="1:15" s="6" customFormat="1" ht="17.25" customHeight="1">
      <c r="A52" s="20"/>
      <c r="B52" s="21"/>
      <c r="C52" s="22"/>
      <c r="D52" s="153"/>
      <c r="E52" s="27"/>
      <c r="F52" s="27"/>
      <c r="G52" s="187"/>
      <c r="H52" s="153"/>
      <c r="I52" s="27"/>
      <c r="J52" s="27"/>
      <c r="K52" s="237"/>
      <c r="L52" s="20"/>
      <c r="M52" s="27"/>
      <c r="N52" s="27"/>
      <c r="O52" s="27"/>
    </row>
    <row r="53" spans="1:15" s="6" customFormat="1" ht="29.25" customHeight="1">
      <c r="A53" s="23"/>
      <c r="B53" s="24"/>
      <c r="C53" s="25" t="s">
        <v>261</v>
      </c>
      <c r="D53" s="150">
        <f t="shared" ref="D53:G53" si="5">D20+D32+D41+D51</f>
        <v>89559</v>
      </c>
      <c r="E53" s="29">
        <f t="shared" si="5"/>
        <v>85659</v>
      </c>
      <c r="F53" s="29">
        <f t="shared" si="5"/>
        <v>3900</v>
      </c>
      <c r="G53" s="170">
        <f t="shared" si="5"/>
        <v>0</v>
      </c>
      <c r="H53" s="150">
        <f t="shared" ref="H53:O53" si="6">H20+H32+H41+H51</f>
        <v>114285</v>
      </c>
      <c r="I53" s="29">
        <f t="shared" si="6"/>
        <v>110385</v>
      </c>
      <c r="J53" s="29">
        <f t="shared" si="6"/>
        <v>3900</v>
      </c>
      <c r="K53" s="159">
        <f t="shared" si="6"/>
        <v>0</v>
      </c>
      <c r="L53" s="260">
        <f t="shared" si="6"/>
        <v>108837</v>
      </c>
      <c r="M53" s="29">
        <f t="shared" si="6"/>
        <v>105543</v>
      </c>
      <c r="N53" s="29">
        <f t="shared" si="6"/>
        <v>3294</v>
      </c>
      <c r="O53" s="170">
        <f t="shared" si="6"/>
        <v>0</v>
      </c>
    </row>
    <row r="54" spans="1:15" s="6" customFormat="1">
      <c r="A54" s="20"/>
      <c r="B54" s="21"/>
      <c r="C54" s="22"/>
      <c r="D54" s="153"/>
      <c r="E54" s="27"/>
      <c r="F54" s="27"/>
      <c r="G54" s="187"/>
      <c r="H54" s="153"/>
      <c r="I54" s="27"/>
      <c r="J54" s="27"/>
      <c r="K54" s="237"/>
      <c r="L54" s="20"/>
      <c r="M54" s="27"/>
      <c r="N54" s="27"/>
      <c r="O54" s="27"/>
    </row>
    <row r="55" spans="1:15" s="6" customFormat="1">
      <c r="A55" s="40">
        <v>105</v>
      </c>
      <c r="B55" s="41"/>
      <c r="C55" s="25" t="s">
        <v>263</v>
      </c>
      <c r="D55" s="150"/>
      <c r="E55" s="29"/>
      <c r="F55" s="29"/>
      <c r="G55" s="170"/>
      <c r="H55" s="150"/>
      <c r="I55" s="29"/>
      <c r="J55" s="29"/>
      <c r="K55" s="159"/>
      <c r="L55" s="20"/>
      <c r="M55" s="27"/>
      <c r="N55" s="27"/>
      <c r="O55" s="27"/>
    </row>
    <row r="56" spans="1:15" s="6" customFormat="1">
      <c r="A56" s="23"/>
      <c r="B56" s="21" t="s">
        <v>117</v>
      </c>
      <c r="C56" s="22" t="s">
        <v>160</v>
      </c>
      <c r="D56" s="151"/>
      <c r="E56" s="26"/>
      <c r="F56" s="26"/>
      <c r="G56" s="190"/>
      <c r="H56" s="151"/>
      <c r="I56" s="26"/>
      <c r="J56" s="26"/>
      <c r="K56" s="244"/>
      <c r="L56" s="31"/>
      <c r="M56" s="26"/>
      <c r="N56" s="26"/>
      <c r="O56" s="26"/>
    </row>
    <row r="57" spans="1:15" s="6" customFormat="1">
      <c r="A57" s="23"/>
      <c r="B57" s="21"/>
      <c r="C57" s="22" t="s">
        <v>172</v>
      </c>
      <c r="D57" s="151">
        <v>2000</v>
      </c>
      <c r="E57" s="26">
        <v>2000</v>
      </c>
      <c r="F57" s="26"/>
      <c r="G57" s="190"/>
      <c r="H57" s="151">
        <v>2000</v>
      </c>
      <c r="I57" s="26">
        <v>2000</v>
      </c>
      <c r="J57" s="26"/>
      <c r="K57" s="244"/>
      <c r="L57" s="31">
        <v>16581</v>
      </c>
      <c r="M57" s="26">
        <v>16581</v>
      </c>
      <c r="N57" s="26"/>
      <c r="O57" s="26"/>
    </row>
    <row r="58" spans="1:15" s="6" customFormat="1">
      <c r="A58" s="23"/>
      <c r="B58" s="21"/>
      <c r="C58" s="22" t="s">
        <v>226</v>
      </c>
      <c r="D58" s="151"/>
      <c r="E58" s="26"/>
      <c r="F58" s="26"/>
      <c r="G58" s="190"/>
      <c r="H58" s="151"/>
      <c r="I58" s="26"/>
      <c r="J58" s="26"/>
      <c r="K58" s="244"/>
      <c r="L58" s="31"/>
      <c r="M58" s="26"/>
      <c r="N58" s="26"/>
      <c r="O58" s="26"/>
    </row>
    <row r="59" spans="1:15" s="12" customFormat="1">
      <c r="A59" s="33"/>
      <c r="B59" s="34"/>
      <c r="C59" s="35" t="s">
        <v>155</v>
      </c>
      <c r="D59" s="99">
        <f t="shared" ref="D59:G59" si="7">SUM(D57:D58)</f>
        <v>2000</v>
      </c>
      <c r="E59" s="37">
        <f t="shared" si="7"/>
        <v>2000</v>
      </c>
      <c r="F59" s="37">
        <f t="shared" si="7"/>
        <v>0</v>
      </c>
      <c r="G59" s="191">
        <f t="shared" si="7"/>
        <v>0</v>
      </c>
      <c r="H59" s="99">
        <f>SUM(H57:H58)</f>
        <v>2000</v>
      </c>
      <c r="I59" s="37">
        <f>SUM(I57:I58)</f>
        <v>2000</v>
      </c>
      <c r="J59" s="37">
        <f t="shared" ref="J59:O59" si="8">SUM(J57:J58)</f>
        <v>0</v>
      </c>
      <c r="K59" s="243">
        <f t="shared" si="8"/>
        <v>0</v>
      </c>
      <c r="L59" s="36">
        <f t="shared" si="8"/>
        <v>16581</v>
      </c>
      <c r="M59" s="37">
        <f t="shared" si="8"/>
        <v>16581</v>
      </c>
      <c r="N59" s="37">
        <f t="shared" si="8"/>
        <v>0</v>
      </c>
      <c r="O59" s="37">
        <f t="shared" si="8"/>
        <v>0</v>
      </c>
    </row>
    <row r="60" spans="1:15" s="6" customFormat="1">
      <c r="A60" s="23"/>
      <c r="B60" s="21" t="s">
        <v>230</v>
      </c>
      <c r="C60" s="22" t="s">
        <v>211</v>
      </c>
      <c r="D60" s="151"/>
      <c r="E60" s="26"/>
      <c r="F60" s="26"/>
      <c r="G60" s="190"/>
      <c r="H60" s="151"/>
      <c r="I60" s="26"/>
      <c r="J60" s="26"/>
      <c r="K60" s="244"/>
      <c r="L60" s="20"/>
      <c r="M60" s="27"/>
      <c r="N60" s="27"/>
      <c r="O60" s="27"/>
    </row>
    <row r="61" spans="1:15" s="6" customFormat="1">
      <c r="A61" s="23"/>
      <c r="B61" s="21"/>
      <c r="C61" s="22" t="s">
        <v>291</v>
      </c>
      <c r="D61" s="151"/>
      <c r="E61" s="26"/>
      <c r="F61" s="26"/>
      <c r="G61" s="190"/>
      <c r="H61" s="151"/>
      <c r="I61" s="26"/>
      <c r="J61" s="26"/>
      <c r="K61" s="244"/>
      <c r="L61" s="20"/>
      <c r="M61" s="27"/>
      <c r="N61" s="27"/>
      <c r="O61" s="27"/>
    </row>
    <row r="62" spans="1:15" s="6" customFormat="1">
      <c r="A62" s="23"/>
      <c r="B62" s="21"/>
      <c r="C62" s="22" t="s">
        <v>351</v>
      </c>
      <c r="D62" s="151">
        <v>11579</v>
      </c>
      <c r="E62" s="26">
        <v>11579</v>
      </c>
      <c r="F62" s="26"/>
      <c r="G62" s="190"/>
      <c r="H62" s="151">
        <v>11579</v>
      </c>
      <c r="I62" s="26">
        <v>11579</v>
      </c>
      <c r="J62" s="26"/>
      <c r="K62" s="244"/>
      <c r="L62" s="31"/>
      <c r="M62" s="26"/>
      <c r="N62" s="26"/>
      <c r="O62" s="26"/>
    </row>
    <row r="63" spans="1:15" s="6" customFormat="1">
      <c r="A63" s="23"/>
      <c r="B63" s="21"/>
      <c r="C63" s="22" t="s">
        <v>352</v>
      </c>
      <c r="D63" s="151">
        <v>9160</v>
      </c>
      <c r="E63" s="26">
        <v>9160</v>
      </c>
      <c r="F63" s="26"/>
      <c r="G63" s="190"/>
      <c r="H63" s="151">
        <v>9160</v>
      </c>
      <c r="I63" s="26">
        <v>9160</v>
      </c>
      <c r="J63" s="26"/>
      <c r="K63" s="244"/>
      <c r="L63" s="31">
        <v>4581</v>
      </c>
      <c r="M63" s="26">
        <v>4581</v>
      </c>
      <c r="N63" s="26"/>
      <c r="O63" s="26"/>
    </row>
    <row r="64" spans="1:15" s="6" customFormat="1">
      <c r="A64" s="23"/>
      <c r="B64" s="21"/>
      <c r="C64" s="22" t="s">
        <v>19</v>
      </c>
      <c r="D64" s="151"/>
      <c r="E64" s="26"/>
      <c r="F64" s="26"/>
      <c r="G64" s="190"/>
      <c r="H64" s="151">
        <v>6124</v>
      </c>
      <c r="I64" s="26">
        <v>6124</v>
      </c>
      <c r="J64" s="26"/>
      <c r="K64" s="244"/>
      <c r="L64" s="31">
        <v>6124</v>
      </c>
      <c r="M64" s="26">
        <v>6124</v>
      </c>
      <c r="N64" s="26"/>
      <c r="O64" s="26"/>
    </row>
    <row r="65" spans="1:18" s="6" customFormat="1">
      <c r="A65" s="23"/>
      <c r="B65" s="21"/>
      <c r="C65" s="22" t="s">
        <v>467</v>
      </c>
      <c r="D65" s="151"/>
      <c r="E65" s="26"/>
      <c r="F65" s="26"/>
      <c r="G65" s="190"/>
      <c r="H65" s="151">
        <v>15024</v>
      </c>
      <c r="I65" s="26">
        <v>15024</v>
      </c>
      <c r="J65" s="26"/>
      <c r="K65" s="244"/>
      <c r="L65" s="31">
        <v>15024</v>
      </c>
      <c r="M65" s="26">
        <v>15024</v>
      </c>
      <c r="N65" s="26"/>
      <c r="O65" s="26"/>
    </row>
    <row r="66" spans="1:18" s="12" customFormat="1">
      <c r="A66" s="33"/>
      <c r="B66" s="34"/>
      <c r="C66" s="35" t="s">
        <v>155</v>
      </c>
      <c r="D66" s="99">
        <f>SUM(D62:D63)</f>
        <v>20739</v>
      </c>
      <c r="E66" s="37">
        <f>SUM(E62:E63)</f>
        <v>20739</v>
      </c>
      <c r="F66" s="37">
        <f>SUM(F62:F63)</f>
        <v>0</v>
      </c>
      <c r="G66" s="191">
        <f>SUM(G62:G63)</f>
        <v>0</v>
      </c>
      <c r="H66" s="99">
        <f>SUM(H62:H65)</f>
        <v>41887</v>
      </c>
      <c r="I66" s="37">
        <f>SUM(I62:I65)</f>
        <v>41887</v>
      </c>
      <c r="J66" s="37">
        <f t="shared" ref="J66:O66" si="9">SUM(J62:J65)</f>
        <v>0</v>
      </c>
      <c r="K66" s="243">
        <f t="shared" si="9"/>
        <v>0</v>
      </c>
      <c r="L66" s="36">
        <f t="shared" si="9"/>
        <v>25729</v>
      </c>
      <c r="M66" s="37">
        <f t="shared" si="9"/>
        <v>25729</v>
      </c>
      <c r="N66" s="37">
        <f t="shared" si="9"/>
        <v>0</v>
      </c>
      <c r="O66" s="37">
        <f t="shared" si="9"/>
        <v>0</v>
      </c>
    </row>
    <row r="67" spans="1:18" s="6" customFormat="1">
      <c r="A67" s="23"/>
      <c r="B67" s="21"/>
      <c r="C67" s="25" t="s">
        <v>109</v>
      </c>
      <c r="D67" s="150">
        <f t="shared" ref="D67:G67" si="10">D59+D66</f>
        <v>22739</v>
      </c>
      <c r="E67" s="29">
        <f t="shared" si="10"/>
        <v>22739</v>
      </c>
      <c r="F67" s="29">
        <f t="shared" si="10"/>
        <v>0</v>
      </c>
      <c r="G67" s="170">
        <f t="shared" si="10"/>
        <v>0</v>
      </c>
      <c r="H67" s="150">
        <f>H59+H66</f>
        <v>43887</v>
      </c>
      <c r="I67" s="29">
        <f>I59+I66</f>
        <v>43887</v>
      </c>
      <c r="J67" s="29">
        <f t="shared" ref="J67:O67" si="11">J59+J66</f>
        <v>0</v>
      </c>
      <c r="K67" s="326">
        <f t="shared" si="11"/>
        <v>0</v>
      </c>
      <c r="L67" s="260">
        <f t="shared" si="11"/>
        <v>42310</v>
      </c>
      <c r="M67" s="29">
        <f t="shared" si="11"/>
        <v>42310</v>
      </c>
      <c r="N67" s="29">
        <f t="shared" si="11"/>
        <v>0</v>
      </c>
      <c r="O67" s="29">
        <f t="shared" si="11"/>
        <v>0</v>
      </c>
    </row>
    <row r="68" spans="1:18" s="6" customFormat="1">
      <c r="A68" s="20"/>
      <c r="B68" s="21"/>
      <c r="C68" s="22"/>
      <c r="D68" s="153"/>
      <c r="E68" s="27"/>
      <c r="F68" s="27"/>
      <c r="G68" s="187"/>
      <c r="H68" s="153"/>
      <c r="I68" s="27"/>
      <c r="J68" s="27"/>
      <c r="K68" s="237"/>
      <c r="L68" s="31"/>
      <c r="M68" s="26"/>
      <c r="N68" s="26"/>
      <c r="O68" s="26"/>
    </row>
    <row r="69" spans="1:18" s="11" customFormat="1">
      <c r="A69" s="23">
        <v>106</v>
      </c>
      <c r="B69" s="24"/>
      <c r="C69" s="94" t="s">
        <v>171</v>
      </c>
      <c r="D69" s="156"/>
      <c r="E69" s="166"/>
      <c r="F69" s="166"/>
      <c r="G69" s="192"/>
      <c r="H69" s="156"/>
      <c r="I69" s="166"/>
      <c r="J69" s="166"/>
      <c r="K69" s="327"/>
      <c r="L69" s="260"/>
      <c r="M69" s="29"/>
      <c r="N69" s="29"/>
      <c r="O69" s="29"/>
    </row>
    <row r="70" spans="1:18" s="6" customFormat="1">
      <c r="A70" s="20"/>
      <c r="B70" s="21" t="s">
        <v>117</v>
      </c>
      <c r="C70" s="45" t="s">
        <v>124</v>
      </c>
      <c r="D70" s="169"/>
      <c r="E70" s="74"/>
      <c r="F70" s="74"/>
      <c r="G70" s="197"/>
      <c r="H70" s="169"/>
      <c r="I70" s="74"/>
      <c r="J70" s="74"/>
      <c r="K70" s="252"/>
      <c r="L70" s="31"/>
      <c r="M70" s="26"/>
      <c r="N70" s="26"/>
      <c r="O70" s="26"/>
    </row>
    <row r="71" spans="1:18" s="6" customFormat="1">
      <c r="A71" s="20"/>
      <c r="B71" s="21"/>
      <c r="C71" s="45" t="s">
        <v>212</v>
      </c>
      <c r="D71" s="169">
        <v>5000</v>
      </c>
      <c r="E71" s="74">
        <v>5000</v>
      </c>
      <c r="F71" s="74"/>
      <c r="G71" s="197"/>
      <c r="H71" s="169">
        <v>5000</v>
      </c>
      <c r="I71" s="74">
        <v>5000</v>
      </c>
      <c r="J71" s="74"/>
      <c r="K71" s="252"/>
      <c r="L71" s="31">
        <f>24108+113</f>
        <v>24221</v>
      </c>
      <c r="M71" s="26">
        <v>24221</v>
      </c>
      <c r="N71" s="26"/>
      <c r="O71" s="26"/>
      <c r="Q71" s="343"/>
      <c r="R71" s="265"/>
    </row>
    <row r="72" spans="1:18" s="6" customFormat="1">
      <c r="A72" s="20"/>
      <c r="B72" s="21"/>
      <c r="C72" s="45" t="s">
        <v>213</v>
      </c>
      <c r="D72" s="169">
        <v>2000</v>
      </c>
      <c r="E72" s="74">
        <v>2000</v>
      </c>
      <c r="F72" s="74"/>
      <c r="G72" s="197"/>
      <c r="H72" s="169">
        <v>2000</v>
      </c>
      <c r="I72" s="74">
        <v>2000</v>
      </c>
      <c r="J72" s="74"/>
      <c r="K72" s="252"/>
      <c r="L72" s="31">
        <v>907</v>
      </c>
      <c r="M72" s="26">
        <v>907</v>
      </c>
      <c r="N72" s="26"/>
      <c r="O72" s="26"/>
      <c r="Q72" s="343"/>
      <c r="R72" s="265"/>
    </row>
    <row r="73" spans="1:18" s="6" customFormat="1">
      <c r="A73" s="20"/>
      <c r="B73" s="21"/>
      <c r="C73" s="45" t="s">
        <v>214</v>
      </c>
      <c r="D73" s="169">
        <v>2000</v>
      </c>
      <c r="E73" s="74">
        <v>2000</v>
      </c>
      <c r="F73" s="74"/>
      <c r="G73" s="197"/>
      <c r="H73" s="169">
        <v>2000</v>
      </c>
      <c r="I73" s="74">
        <v>2000</v>
      </c>
      <c r="J73" s="74"/>
      <c r="K73" s="252"/>
      <c r="L73" s="31">
        <v>4145</v>
      </c>
      <c r="M73" s="26">
        <v>4145</v>
      </c>
      <c r="N73" s="26"/>
      <c r="O73" s="26"/>
      <c r="Q73" s="343"/>
      <c r="R73" s="265"/>
    </row>
    <row r="74" spans="1:18" s="12" customFormat="1">
      <c r="A74" s="20"/>
      <c r="B74" s="34"/>
      <c r="C74" s="45" t="s">
        <v>232</v>
      </c>
      <c r="D74" s="169"/>
      <c r="E74" s="74"/>
      <c r="F74" s="74"/>
      <c r="G74" s="197"/>
      <c r="H74" s="169"/>
      <c r="I74" s="74"/>
      <c r="J74" s="74"/>
      <c r="K74" s="252"/>
      <c r="L74" s="36"/>
      <c r="M74" s="37"/>
      <c r="N74" s="37"/>
      <c r="O74" s="37"/>
      <c r="Q74" s="343"/>
      <c r="R74" s="265"/>
    </row>
    <row r="75" spans="1:18" s="6" customFormat="1">
      <c r="A75" s="20"/>
      <c r="B75" s="21"/>
      <c r="C75" s="95" t="s">
        <v>125</v>
      </c>
      <c r="D75" s="173">
        <f t="shared" ref="D75:G75" si="12">SUM(D71:D74)</f>
        <v>9000</v>
      </c>
      <c r="E75" s="174">
        <f t="shared" si="12"/>
        <v>9000</v>
      </c>
      <c r="F75" s="174">
        <f t="shared" si="12"/>
        <v>0</v>
      </c>
      <c r="G75" s="198">
        <f t="shared" si="12"/>
        <v>0</v>
      </c>
      <c r="H75" s="173">
        <f>SUM(H71:H74)</f>
        <v>9000</v>
      </c>
      <c r="I75" s="174">
        <f>SUM(I71:I74)</f>
        <v>9000</v>
      </c>
      <c r="J75" s="174">
        <f t="shared" ref="J75:N75" si="13">SUM(J71:J74)</f>
        <v>0</v>
      </c>
      <c r="K75" s="323">
        <f t="shared" si="13"/>
        <v>0</v>
      </c>
      <c r="L75" s="324">
        <f t="shared" si="13"/>
        <v>29273</v>
      </c>
      <c r="M75" s="174">
        <f t="shared" si="13"/>
        <v>29273</v>
      </c>
      <c r="N75" s="174">
        <f t="shared" si="13"/>
        <v>0</v>
      </c>
      <c r="O75" s="174">
        <f>SUM(O71:O74)</f>
        <v>0</v>
      </c>
      <c r="Q75" s="343"/>
      <c r="R75" s="265"/>
    </row>
    <row r="76" spans="1:18" s="6" customFormat="1">
      <c r="A76" s="20"/>
      <c r="B76" s="21"/>
      <c r="C76" s="45"/>
      <c r="D76" s="93"/>
      <c r="E76" s="164"/>
      <c r="F76" s="164"/>
      <c r="G76" s="193"/>
      <c r="H76" s="93"/>
      <c r="I76" s="164"/>
      <c r="J76" s="164"/>
      <c r="K76" s="247"/>
      <c r="L76" s="20"/>
      <c r="M76" s="27"/>
      <c r="N76" s="27"/>
      <c r="O76" s="27"/>
      <c r="Q76" s="343"/>
      <c r="R76" s="265"/>
    </row>
    <row r="77" spans="1:18" s="6" customFormat="1">
      <c r="A77" s="20"/>
      <c r="B77" s="21"/>
      <c r="C77" s="45" t="s">
        <v>353</v>
      </c>
      <c r="D77" s="93"/>
      <c r="E77" s="164"/>
      <c r="F77" s="164"/>
      <c r="G77" s="193"/>
      <c r="H77" s="93"/>
      <c r="I77" s="164"/>
      <c r="J77" s="164"/>
      <c r="K77" s="247"/>
      <c r="L77" s="20"/>
      <c r="M77" s="27"/>
      <c r="N77" s="27"/>
      <c r="O77" s="27"/>
      <c r="Q77" s="343"/>
      <c r="R77" s="265"/>
    </row>
    <row r="78" spans="1:18" s="6" customFormat="1">
      <c r="A78" s="20"/>
      <c r="B78" s="21"/>
      <c r="C78" s="45" t="s">
        <v>126</v>
      </c>
      <c r="D78" s="169"/>
      <c r="E78" s="74"/>
      <c r="F78" s="74"/>
      <c r="G78" s="197"/>
      <c r="H78" s="169"/>
      <c r="I78" s="74"/>
      <c r="J78" s="74"/>
      <c r="K78" s="252"/>
      <c r="L78" s="20"/>
      <c r="M78" s="27"/>
      <c r="N78" s="27"/>
      <c r="O78" s="27"/>
      <c r="Q78" s="343"/>
      <c r="R78" s="265"/>
    </row>
    <row r="79" spans="1:18" s="6" customFormat="1">
      <c r="A79" s="20"/>
      <c r="B79" s="21"/>
      <c r="C79" s="45" t="s">
        <v>173</v>
      </c>
      <c r="D79" s="169">
        <v>58000</v>
      </c>
      <c r="E79" s="74">
        <v>58000</v>
      </c>
      <c r="F79" s="74"/>
      <c r="G79" s="197"/>
      <c r="H79" s="169">
        <v>58000</v>
      </c>
      <c r="I79" s="74">
        <v>58000</v>
      </c>
      <c r="J79" s="74"/>
      <c r="K79" s="252"/>
      <c r="L79" s="31">
        <v>60055</v>
      </c>
      <c r="M79" s="26">
        <v>60055</v>
      </c>
      <c r="N79" s="26"/>
      <c r="O79" s="26"/>
      <c r="Q79" s="343"/>
      <c r="R79" s="265"/>
    </row>
    <row r="80" spans="1:18" s="6" customFormat="1">
      <c r="A80" s="20"/>
      <c r="B80" s="21"/>
      <c r="C80" s="45" t="s">
        <v>174</v>
      </c>
      <c r="D80" s="169">
        <v>33000</v>
      </c>
      <c r="E80" s="74">
        <v>33000</v>
      </c>
      <c r="F80" s="74"/>
      <c r="G80" s="197"/>
      <c r="H80" s="169">
        <v>33000</v>
      </c>
      <c r="I80" s="74">
        <v>33000</v>
      </c>
      <c r="J80" s="74"/>
      <c r="K80" s="252"/>
      <c r="L80" s="31">
        <v>31009</v>
      </c>
      <c r="M80" s="26">
        <v>31009</v>
      </c>
      <c r="N80" s="26"/>
      <c r="O80" s="26"/>
      <c r="Q80" s="343"/>
      <c r="R80" s="265"/>
    </row>
    <row r="81" spans="1:18" s="6" customFormat="1">
      <c r="A81" s="33"/>
      <c r="B81" s="21"/>
      <c r="C81" s="45" t="s">
        <v>175</v>
      </c>
      <c r="D81" s="169">
        <v>13500</v>
      </c>
      <c r="E81" s="74">
        <v>13500</v>
      </c>
      <c r="F81" s="74"/>
      <c r="G81" s="197"/>
      <c r="H81" s="169">
        <v>13500</v>
      </c>
      <c r="I81" s="74">
        <v>13500</v>
      </c>
      <c r="J81" s="74"/>
      <c r="K81" s="252"/>
      <c r="L81" s="31">
        <v>11432</v>
      </c>
      <c r="M81" s="26">
        <v>11432</v>
      </c>
      <c r="N81" s="26"/>
      <c r="O81" s="26"/>
      <c r="Q81" s="343"/>
      <c r="R81" s="265"/>
    </row>
    <row r="82" spans="1:18" s="12" customFormat="1">
      <c r="A82" s="20"/>
      <c r="B82" s="34"/>
      <c r="C82" s="45" t="s">
        <v>176</v>
      </c>
      <c r="D82" s="169">
        <v>550000</v>
      </c>
      <c r="E82" s="74">
        <v>550000</v>
      </c>
      <c r="F82" s="74"/>
      <c r="G82" s="197"/>
      <c r="H82" s="169">
        <v>503243</v>
      </c>
      <c r="I82" s="74">
        <v>503243</v>
      </c>
      <c r="J82" s="74"/>
      <c r="K82" s="252"/>
      <c r="L82" s="31">
        <v>467257</v>
      </c>
      <c r="M82" s="26">
        <v>467257</v>
      </c>
      <c r="N82" s="37"/>
      <c r="O82" s="37"/>
      <c r="Q82" s="343"/>
      <c r="R82" s="265"/>
    </row>
    <row r="83" spans="1:18" s="6" customFormat="1">
      <c r="A83" s="20"/>
      <c r="B83" s="21"/>
      <c r="C83" s="95" t="s">
        <v>155</v>
      </c>
      <c r="D83" s="173">
        <f t="shared" ref="D83:G83" si="14">SUM(D79:D82)</f>
        <v>654500</v>
      </c>
      <c r="E83" s="174">
        <f t="shared" si="14"/>
        <v>654500</v>
      </c>
      <c r="F83" s="174">
        <f t="shared" si="14"/>
        <v>0</v>
      </c>
      <c r="G83" s="198">
        <f t="shared" si="14"/>
        <v>0</v>
      </c>
      <c r="H83" s="173">
        <f>SUM(H79:H82)</f>
        <v>607743</v>
      </c>
      <c r="I83" s="174">
        <f>SUM(I79:I82)</f>
        <v>607743</v>
      </c>
      <c r="J83" s="174">
        <f t="shared" ref="J83:O83" si="15">SUM(J79:J82)</f>
        <v>0</v>
      </c>
      <c r="K83" s="323">
        <f t="shared" si="15"/>
        <v>0</v>
      </c>
      <c r="L83" s="324">
        <f t="shared" si="15"/>
        <v>569753</v>
      </c>
      <c r="M83" s="174">
        <f t="shared" si="15"/>
        <v>569753</v>
      </c>
      <c r="N83" s="174">
        <f t="shared" si="15"/>
        <v>0</v>
      </c>
      <c r="O83" s="174">
        <f t="shared" si="15"/>
        <v>0</v>
      </c>
      <c r="Q83" s="343"/>
      <c r="R83" s="265"/>
    </row>
    <row r="84" spans="1:18" s="6" customFormat="1">
      <c r="A84" s="20"/>
      <c r="B84" s="21"/>
      <c r="C84" s="45" t="s">
        <v>177</v>
      </c>
      <c r="D84" s="169"/>
      <c r="E84" s="74"/>
      <c r="F84" s="74"/>
      <c r="G84" s="197"/>
      <c r="H84" s="169"/>
      <c r="I84" s="74"/>
      <c r="J84" s="74"/>
      <c r="K84" s="252"/>
      <c r="L84" s="31"/>
      <c r="M84" s="26"/>
      <c r="N84" s="26"/>
      <c r="O84" s="26"/>
      <c r="Q84" s="343"/>
      <c r="R84" s="265"/>
    </row>
    <row r="85" spans="1:18" s="6" customFormat="1">
      <c r="A85" s="33"/>
      <c r="B85" s="21"/>
      <c r="C85" s="45" t="s">
        <v>101</v>
      </c>
      <c r="D85" s="169">
        <v>45000</v>
      </c>
      <c r="E85" s="74">
        <v>45000</v>
      </c>
      <c r="F85" s="74"/>
      <c r="G85" s="197"/>
      <c r="H85" s="169">
        <v>45000</v>
      </c>
      <c r="I85" s="74">
        <v>45000</v>
      </c>
      <c r="J85" s="74"/>
      <c r="K85" s="252"/>
      <c r="L85" s="31">
        <v>46374</v>
      </c>
      <c r="M85" s="26">
        <v>46374</v>
      </c>
      <c r="N85" s="26"/>
      <c r="O85" s="26"/>
      <c r="Q85" s="343"/>
      <c r="R85" s="265"/>
    </row>
    <row r="86" spans="1:18" s="12" customFormat="1">
      <c r="A86" s="20"/>
      <c r="B86" s="34"/>
      <c r="C86" s="45" t="s">
        <v>102</v>
      </c>
      <c r="D86" s="169">
        <v>2000</v>
      </c>
      <c r="E86" s="74">
        <v>2000</v>
      </c>
      <c r="F86" s="74"/>
      <c r="G86" s="197"/>
      <c r="H86" s="169">
        <v>2000</v>
      </c>
      <c r="I86" s="74">
        <v>2000</v>
      </c>
      <c r="J86" s="74"/>
      <c r="K86" s="252"/>
      <c r="L86" s="31">
        <v>2</v>
      </c>
      <c r="M86" s="26">
        <v>2</v>
      </c>
      <c r="N86" s="37"/>
      <c r="O86" s="37"/>
      <c r="Q86" s="343"/>
      <c r="R86" s="265"/>
    </row>
    <row r="87" spans="1:18" s="6" customFormat="1">
      <c r="A87" s="20"/>
      <c r="B87" s="21"/>
      <c r="C87" s="95" t="s">
        <v>155</v>
      </c>
      <c r="D87" s="173">
        <f t="shared" ref="D87:G87" si="16">SUM(D85:D86)</f>
        <v>47000</v>
      </c>
      <c r="E87" s="174">
        <f t="shared" si="16"/>
        <v>47000</v>
      </c>
      <c r="F87" s="174">
        <f t="shared" si="16"/>
        <v>0</v>
      </c>
      <c r="G87" s="198">
        <f t="shared" si="16"/>
        <v>0</v>
      </c>
      <c r="H87" s="173">
        <f>SUM(H85:H86)</f>
        <v>47000</v>
      </c>
      <c r="I87" s="174">
        <f>SUM(I85:I86)</f>
        <v>47000</v>
      </c>
      <c r="J87" s="174">
        <f t="shared" ref="J87:O87" si="17">SUM(J85:J86)</f>
        <v>0</v>
      </c>
      <c r="K87" s="323">
        <f t="shared" si="17"/>
        <v>0</v>
      </c>
      <c r="L87" s="324">
        <f t="shared" si="17"/>
        <v>46376</v>
      </c>
      <c r="M87" s="174">
        <f t="shared" si="17"/>
        <v>46376</v>
      </c>
      <c r="N87" s="174">
        <f t="shared" si="17"/>
        <v>0</v>
      </c>
      <c r="O87" s="174">
        <f t="shared" si="17"/>
        <v>0</v>
      </c>
      <c r="Q87" s="343"/>
      <c r="R87" s="265"/>
    </row>
    <row r="88" spans="1:18" s="6" customFormat="1">
      <c r="A88" s="20"/>
      <c r="B88" s="21"/>
      <c r="C88" s="45" t="s">
        <v>360</v>
      </c>
      <c r="D88" s="93"/>
      <c r="E88" s="164"/>
      <c r="F88" s="164"/>
      <c r="G88" s="193"/>
      <c r="H88" s="93"/>
      <c r="I88" s="164"/>
      <c r="J88" s="164"/>
      <c r="K88" s="247"/>
      <c r="L88" s="31"/>
      <c r="M88" s="26"/>
      <c r="N88" s="26"/>
      <c r="O88" s="26"/>
      <c r="Q88" s="343"/>
      <c r="R88" s="265"/>
    </row>
    <row r="89" spans="1:18" s="6" customFormat="1">
      <c r="A89" s="33"/>
      <c r="B89" s="21"/>
      <c r="C89" s="45" t="s">
        <v>178</v>
      </c>
      <c r="D89" s="169">
        <v>15000</v>
      </c>
      <c r="E89" s="74">
        <v>15000</v>
      </c>
      <c r="F89" s="74"/>
      <c r="G89" s="197"/>
      <c r="H89" s="169">
        <v>15000</v>
      </c>
      <c r="I89" s="74">
        <v>15000</v>
      </c>
      <c r="J89" s="74"/>
      <c r="K89" s="252"/>
      <c r="L89" s="31">
        <v>6189</v>
      </c>
      <c r="M89" s="26">
        <v>6189</v>
      </c>
      <c r="N89" s="26"/>
      <c r="O89" s="26"/>
      <c r="Q89" s="343"/>
      <c r="R89" s="265"/>
    </row>
    <row r="90" spans="1:18" s="12" customFormat="1">
      <c r="A90" s="33"/>
      <c r="B90" s="34"/>
      <c r="C90" s="45" t="s">
        <v>179</v>
      </c>
      <c r="D90" s="169">
        <v>10000</v>
      </c>
      <c r="E90" s="74">
        <v>10000</v>
      </c>
      <c r="F90" s="74"/>
      <c r="G90" s="197"/>
      <c r="H90" s="169">
        <v>10000</v>
      </c>
      <c r="I90" s="74">
        <v>10000</v>
      </c>
      <c r="J90" s="74"/>
      <c r="K90" s="252"/>
      <c r="L90" s="31">
        <f>35474+84+14+13</f>
        <v>35585</v>
      </c>
      <c r="M90" s="26">
        <v>35585</v>
      </c>
      <c r="N90" s="37"/>
      <c r="O90" s="37"/>
      <c r="Q90" s="343"/>
      <c r="R90" s="265"/>
    </row>
    <row r="91" spans="1:18" s="12" customFormat="1">
      <c r="A91" s="39"/>
      <c r="B91" s="34"/>
      <c r="C91" s="95" t="s">
        <v>155</v>
      </c>
      <c r="D91" s="173">
        <f t="shared" ref="D91:G91" si="18">SUM(D89:D90)</f>
        <v>25000</v>
      </c>
      <c r="E91" s="174">
        <f t="shared" si="18"/>
        <v>25000</v>
      </c>
      <c r="F91" s="174">
        <f t="shared" si="18"/>
        <v>0</v>
      </c>
      <c r="G91" s="198">
        <f t="shared" si="18"/>
        <v>0</v>
      </c>
      <c r="H91" s="173">
        <f>SUM(H89:H90)</f>
        <v>25000</v>
      </c>
      <c r="I91" s="174">
        <f>SUM(I89:I90)</f>
        <v>25000</v>
      </c>
      <c r="J91" s="174">
        <f t="shared" ref="J91:O91" si="19">SUM(J89:J90)</f>
        <v>0</v>
      </c>
      <c r="K91" s="323">
        <f t="shared" si="19"/>
        <v>0</v>
      </c>
      <c r="L91" s="324">
        <f t="shared" si="19"/>
        <v>41774</v>
      </c>
      <c r="M91" s="174">
        <f t="shared" si="19"/>
        <v>41774</v>
      </c>
      <c r="N91" s="174">
        <f t="shared" si="19"/>
        <v>0</v>
      </c>
      <c r="O91" s="174">
        <f t="shared" si="19"/>
        <v>0</v>
      </c>
      <c r="Q91" s="343"/>
      <c r="R91" s="265"/>
    </row>
    <row r="92" spans="1:18" s="13" customFormat="1" ht="17.25">
      <c r="A92" s="20"/>
      <c r="B92" s="42"/>
      <c r="C92" s="95" t="s">
        <v>357</v>
      </c>
      <c r="D92" s="173">
        <f t="shared" ref="D92:G92" si="20">D83+D87+D91</f>
        <v>726500</v>
      </c>
      <c r="E92" s="174">
        <f t="shared" si="20"/>
        <v>726500</v>
      </c>
      <c r="F92" s="174">
        <f t="shared" si="20"/>
        <v>0</v>
      </c>
      <c r="G92" s="198">
        <f t="shared" si="20"/>
        <v>0</v>
      </c>
      <c r="H92" s="173">
        <f>H83+H87+H91</f>
        <v>679743</v>
      </c>
      <c r="I92" s="174">
        <f>I83+I87+I91</f>
        <v>679743</v>
      </c>
      <c r="J92" s="174">
        <f t="shared" ref="J92:O92" si="21">J83+J87+J91</f>
        <v>0</v>
      </c>
      <c r="K92" s="323">
        <f t="shared" si="21"/>
        <v>0</v>
      </c>
      <c r="L92" s="324">
        <f t="shared" si="21"/>
        <v>657903</v>
      </c>
      <c r="M92" s="174">
        <f t="shared" si="21"/>
        <v>657903</v>
      </c>
      <c r="N92" s="174">
        <f t="shared" si="21"/>
        <v>0</v>
      </c>
      <c r="O92" s="174">
        <f t="shared" si="21"/>
        <v>0</v>
      </c>
      <c r="Q92" s="343"/>
      <c r="R92" s="265"/>
    </row>
    <row r="93" spans="1:18" s="6" customFormat="1">
      <c r="A93" s="20"/>
      <c r="B93" s="21"/>
      <c r="C93" s="96" t="s">
        <v>215</v>
      </c>
      <c r="D93" s="177">
        <f t="shared" ref="D93:G93" si="22">D75+D92</f>
        <v>735500</v>
      </c>
      <c r="E93" s="179">
        <f t="shared" si="22"/>
        <v>735500</v>
      </c>
      <c r="F93" s="179">
        <f t="shared" si="22"/>
        <v>0</v>
      </c>
      <c r="G93" s="196">
        <f t="shared" si="22"/>
        <v>0</v>
      </c>
      <c r="H93" s="177">
        <f>H75+H92</f>
        <v>688743</v>
      </c>
      <c r="I93" s="179">
        <f>I75+I92</f>
        <v>688743</v>
      </c>
      <c r="J93" s="179">
        <f t="shared" ref="J93:O93" si="23">J75+J92</f>
        <v>0</v>
      </c>
      <c r="K93" s="319">
        <f t="shared" si="23"/>
        <v>0</v>
      </c>
      <c r="L93" s="325">
        <f t="shared" si="23"/>
        <v>687176</v>
      </c>
      <c r="M93" s="179">
        <f t="shared" si="23"/>
        <v>687176</v>
      </c>
      <c r="N93" s="179">
        <f t="shared" si="23"/>
        <v>0</v>
      </c>
      <c r="O93" s="179">
        <f t="shared" si="23"/>
        <v>0</v>
      </c>
      <c r="Q93" s="343"/>
      <c r="R93" s="265"/>
    </row>
    <row r="94" spans="1:18" s="6" customFormat="1">
      <c r="A94" s="20"/>
      <c r="B94" s="4"/>
      <c r="C94" s="45"/>
      <c r="D94" s="93"/>
      <c r="E94" s="164"/>
      <c r="F94" s="164"/>
      <c r="G94" s="193"/>
      <c r="H94" s="93"/>
      <c r="I94" s="164"/>
      <c r="J94" s="164"/>
      <c r="K94" s="247"/>
      <c r="L94" s="20"/>
      <c r="M94" s="27"/>
      <c r="N94" s="27"/>
      <c r="O94" s="27"/>
      <c r="Q94" s="343"/>
      <c r="R94" s="265"/>
    </row>
    <row r="95" spans="1:18" s="6" customFormat="1">
      <c r="A95" s="20"/>
      <c r="B95" s="21" t="s">
        <v>128</v>
      </c>
      <c r="C95" s="45" t="s">
        <v>161</v>
      </c>
      <c r="D95" s="93"/>
      <c r="E95" s="164"/>
      <c r="F95" s="164"/>
      <c r="G95" s="193"/>
      <c r="H95" s="93"/>
      <c r="I95" s="164"/>
      <c r="J95" s="164"/>
      <c r="K95" s="247"/>
      <c r="L95" s="20"/>
      <c r="M95" s="27"/>
      <c r="N95" s="27"/>
      <c r="O95" s="27"/>
      <c r="Q95" s="343"/>
      <c r="R95" s="265"/>
    </row>
    <row r="96" spans="1:18" s="6" customFormat="1" ht="30">
      <c r="A96" s="20"/>
      <c r="B96" s="21"/>
      <c r="C96" s="45" t="s">
        <v>210</v>
      </c>
      <c r="D96" s="31">
        <v>1049574</v>
      </c>
      <c r="E96" s="26">
        <v>893492</v>
      </c>
      <c r="F96" s="26">
        <v>156082</v>
      </c>
      <c r="G96" s="32"/>
      <c r="H96" s="31">
        <v>995441</v>
      </c>
      <c r="I96" s="26">
        <v>839359</v>
      </c>
      <c r="J96" s="26">
        <v>156082</v>
      </c>
      <c r="K96" s="328"/>
      <c r="L96" s="31">
        <v>995441</v>
      </c>
      <c r="M96" s="26">
        <v>839359</v>
      </c>
      <c r="N96" s="26">
        <v>156082</v>
      </c>
      <c r="O96" s="26"/>
      <c r="Q96" s="343"/>
      <c r="R96" s="265"/>
    </row>
    <row r="97" spans="1:18" s="6" customFormat="1">
      <c r="A97" s="20"/>
      <c r="B97" s="21"/>
      <c r="C97" s="45"/>
      <c r="D97" s="31"/>
      <c r="E97" s="26"/>
      <c r="F97" s="26"/>
      <c r="G97" s="32"/>
      <c r="H97" s="31"/>
      <c r="I97" s="26"/>
      <c r="J97" s="26"/>
      <c r="K97" s="328"/>
      <c r="L97" s="31"/>
      <c r="M97" s="26"/>
      <c r="N97" s="26"/>
      <c r="O97" s="26"/>
      <c r="Q97" s="343"/>
      <c r="R97" s="265"/>
    </row>
    <row r="98" spans="1:18" s="6" customFormat="1">
      <c r="A98" s="20"/>
      <c r="B98" s="21"/>
      <c r="C98" s="45" t="s">
        <v>316</v>
      </c>
      <c r="D98" s="31"/>
      <c r="E98" s="26"/>
      <c r="F98" s="26"/>
      <c r="G98" s="32"/>
      <c r="H98" s="31"/>
      <c r="I98" s="26"/>
      <c r="J98" s="26"/>
      <c r="K98" s="328"/>
      <c r="L98" s="31"/>
      <c r="M98" s="26"/>
      <c r="N98" s="26"/>
      <c r="O98" s="26"/>
      <c r="Q98" s="343"/>
      <c r="R98" s="265"/>
    </row>
    <row r="99" spans="1:18" s="6" customFormat="1">
      <c r="A99" s="20"/>
      <c r="B99" s="21"/>
      <c r="C99" s="45" t="s">
        <v>317</v>
      </c>
      <c r="D99" s="31">
        <v>10260</v>
      </c>
      <c r="E99" s="27"/>
      <c r="F99" s="26"/>
      <c r="G99" s="32">
        <v>10260</v>
      </c>
      <c r="H99" s="31">
        <v>11991</v>
      </c>
      <c r="I99" s="27"/>
      <c r="J99" s="26"/>
      <c r="K99" s="328">
        <v>11991</v>
      </c>
      <c r="L99" s="31">
        <v>11991</v>
      </c>
      <c r="M99" s="26"/>
      <c r="N99" s="26"/>
      <c r="O99" s="26">
        <v>11991</v>
      </c>
      <c r="Q99" s="343"/>
      <c r="R99" s="265"/>
    </row>
    <row r="100" spans="1:18" s="6" customFormat="1">
      <c r="A100" s="20"/>
      <c r="B100" s="21"/>
      <c r="C100" s="45" t="s">
        <v>318</v>
      </c>
      <c r="D100" s="31">
        <v>84000</v>
      </c>
      <c r="E100" s="27"/>
      <c r="F100" s="26"/>
      <c r="G100" s="32">
        <v>84000</v>
      </c>
      <c r="H100" s="31">
        <v>76623</v>
      </c>
      <c r="I100" s="27"/>
      <c r="J100" s="26"/>
      <c r="K100" s="328">
        <v>76623</v>
      </c>
      <c r="L100" s="31">
        <v>76623</v>
      </c>
      <c r="M100" s="26"/>
      <c r="N100" s="26"/>
      <c r="O100" s="26">
        <v>76623</v>
      </c>
      <c r="Q100" s="343"/>
      <c r="R100" s="265"/>
    </row>
    <row r="101" spans="1:18" s="6" customFormat="1">
      <c r="A101" s="20"/>
      <c r="B101" s="21"/>
      <c r="C101" s="45" t="s">
        <v>319</v>
      </c>
      <c r="D101" s="31">
        <v>40500</v>
      </c>
      <c r="E101" s="27"/>
      <c r="F101" s="26"/>
      <c r="G101" s="32">
        <v>40500</v>
      </c>
      <c r="H101" s="31">
        <v>32018</v>
      </c>
      <c r="I101" s="27"/>
      <c r="J101" s="26"/>
      <c r="K101" s="328">
        <v>32018</v>
      </c>
      <c r="L101" s="31">
        <v>32018</v>
      </c>
      <c r="M101" s="26"/>
      <c r="N101" s="26"/>
      <c r="O101" s="26">
        <v>32018</v>
      </c>
      <c r="Q101" s="343"/>
      <c r="R101" s="265"/>
    </row>
    <row r="102" spans="1:18" s="6" customFormat="1">
      <c r="A102" s="20"/>
      <c r="B102" s="21"/>
      <c r="C102" s="45" t="s">
        <v>468</v>
      </c>
      <c r="D102" s="151"/>
      <c r="E102" s="27"/>
      <c r="F102" s="26"/>
      <c r="G102" s="190"/>
      <c r="H102" s="151">
        <v>43</v>
      </c>
      <c r="I102" s="27"/>
      <c r="J102" s="26"/>
      <c r="K102" s="244">
        <v>43</v>
      </c>
      <c r="L102" s="31">
        <v>43</v>
      </c>
      <c r="M102" s="26"/>
      <c r="N102" s="26"/>
      <c r="O102" s="92">
        <v>43</v>
      </c>
      <c r="Q102" s="343"/>
      <c r="R102" s="265"/>
    </row>
    <row r="103" spans="1:18" s="6" customFormat="1">
      <c r="A103" s="20"/>
      <c r="B103" s="21"/>
      <c r="C103" s="45" t="s">
        <v>469</v>
      </c>
      <c r="D103" s="151"/>
      <c r="E103" s="27"/>
      <c r="F103" s="26"/>
      <c r="G103" s="190"/>
      <c r="H103" s="151">
        <v>60</v>
      </c>
      <c r="I103" s="27"/>
      <c r="J103" s="26"/>
      <c r="K103" s="244">
        <v>60</v>
      </c>
      <c r="L103" s="31">
        <v>60</v>
      </c>
      <c r="M103" s="26"/>
      <c r="N103" s="26"/>
      <c r="O103" s="92">
        <v>60</v>
      </c>
      <c r="Q103" s="343"/>
      <c r="R103" s="265"/>
    </row>
    <row r="104" spans="1:18" s="12" customFormat="1">
      <c r="A104" s="33"/>
      <c r="B104" s="34"/>
      <c r="C104" s="95" t="s">
        <v>155</v>
      </c>
      <c r="D104" s="99">
        <f>SUM(D99:D101)</f>
        <v>134760</v>
      </c>
      <c r="E104" s="37">
        <f>SUM(E99:E101)</f>
        <v>0</v>
      </c>
      <c r="F104" s="37">
        <f>SUM(F99:F101)</f>
        <v>0</v>
      </c>
      <c r="G104" s="191">
        <f>SUM(G99:G101)</f>
        <v>134760</v>
      </c>
      <c r="H104" s="99">
        <f>SUM(H99:H103)</f>
        <v>120735</v>
      </c>
      <c r="I104" s="37">
        <f t="shared" ref="I104:O104" si="24">SUM(I99:I103)</f>
        <v>0</v>
      </c>
      <c r="J104" s="37">
        <f t="shared" si="24"/>
        <v>0</v>
      </c>
      <c r="K104" s="240">
        <f t="shared" si="24"/>
        <v>120735</v>
      </c>
      <c r="L104" s="36">
        <f t="shared" si="24"/>
        <v>120735</v>
      </c>
      <c r="M104" s="37">
        <f t="shared" si="24"/>
        <v>0</v>
      </c>
      <c r="N104" s="37">
        <f t="shared" si="24"/>
        <v>0</v>
      </c>
      <c r="O104" s="240">
        <f t="shared" si="24"/>
        <v>120735</v>
      </c>
      <c r="Q104" s="343"/>
      <c r="R104" s="265"/>
    </row>
    <row r="105" spans="1:18" s="12" customFormat="1">
      <c r="A105" s="39"/>
      <c r="B105" s="21"/>
      <c r="C105" s="45"/>
      <c r="D105" s="31"/>
      <c r="E105" s="26"/>
      <c r="F105" s="26"/>
      <c r="G105" s="32"/>
      <c r="H105" s="31"/>
      <c r="I105" s="26"/>
      <c r="J105" s="26"/>
      <c r="K105" s="328"/>
      <c r="L105" s="33"/>
      <c r="M105" s="47"/>
      <c r="N105" s="47"/>
      <c r="O105" s="320"/>
      <c r="Q105" s="343"/>
      <c r="R105" s="265"/>
    </row>
    <row r="106" spans="1:18" s="12" customFormat="1">
      <c r="A106" s="39"/>
      <c r="B106" s="21"/>
      <c r="C106" s="45" t="s">
        <v>320</v>
      </c>
      <c r="D106" s="36"/>
      <c r="E106" s="37"/>
      <c r="F106" s="37"/>
      <c r="G106" s="38"/>
      <c r="H106" s="36"/>
      <c r="I106" s="37"/>
      <c r="J106" s="37"/>
      <c r="K106" s="243"/>
      <c r="L106" s="33"/>
      <c r="M106" s="47"/>
      <c r="N106" s="47"/>
      <c r="O106" s="47"/>
      <c r="Q106" s="343"/>
      <c r="R106" s="265"/>
    </row>
    <row r="107" spans="1:18" s="12" customFormat="1">
      <c r="A107" s="39"/>
      <c r="B107" s="21"/>
      <c r="C107" s="97" t="s">
        <v>321</v>
      </c>
      <c r="D107" s="31">
        <v>20416</v>
      </c>
      <c r="E107" s="26">
        <v>20416</v>
      </c>
      <c r="F107" s="37"/>
      <c r="G107" s="38"/>
      <c r="H107" s="31">
        <v>20416</v>
      </c>
      <c r="I107" s="26">
        <v>20416</v>
      </c>
      <c r="J107" s="37"/>
      <c r="K107" s="243"/>
      <c r="L107" s="31">
        <v>20416</v>
      </c>
      <c r="M107" s="26">
        <v>20416</v>
      </c>
      <c r="N107" s="37"/>
      <c r="O107" s="37"/>
      <c r="Q107" s="343"/>
      <c r="R107" s="265"/>
    </row>
    <row r="108" spans="1:18" s="12" customFormat="1">
      <c r="A108" s="39"/>
      <c r="B108" s="21"/>
      <c r="C108" s="97" t="s">
        <v>322</v>
      </c>
      <c r="D108" s="31">
        <v>406</v>
      </c>
      <c r="E108" s="26">
        <v>406</v>
      </c>
      <c r="F108" s="37"/>
      <c r="G108" s="38"/>
      <c r="H108" s="31">
        <v>406</v>
      </c>
      <c r="I108" s="26">
        <v>406</v>
      </c>
      <c r="J108" s="37"/>
      <c r="K108" s="243"/>
      <c r="L108" s="31">
        <v>406</v>
      </c>
      <c r="M108" s="26">
        <v>406</v>
      </c>
      <c r="N108" s="37"/>
      <c r="O108" s="37"/>
      <c r="Q108" s="343"/>
      <c r="R108" s="265"/>
    </row>
    <row r="109" spans="1:18" s="6" customFormat="1" ht="30">
      <c r="A109" s="20"/>
      <c r="B109" s="21"/>
      <c r="C109" s="97" t="s">
        <v>323</v>
      </c>
      <c r="D109" s="31">
        <v>3332</v>
      </c>
      <c r="E109" s="26">
        <v>3332</v>
      </c>
      <c r="F109" s="37"/>
      <c r="G109" s="38"/>
      <c r="H109" s="31">
        <v>3332</v>
      </c>
      <c r="I109" s="26">
        <v>3332</v>
      </c>
      <c r="J109" s="37"/>
      <c r="K109" s="243"/>
      <c r="L109" s="31">
        <v>3332</v>
      </c>
      <c r="M109" s="26">
        <v>3332</v>
      </c>
      <c r="N109" s="26"/>
      <c r="O109" s="26"/>
      <c r="Q109" s="343"/>
      <c r="R109" s="265"/>
    </row>
    <row r="110" spans="1:18" s="6" customFormat="1" ht="30">
      <c r="A110" s="20"/>
      <c r="B110" s="21"/>
      <c r="C110" s="97" t="s">
        <v>324</v>
      </c>
      <c r="D110" s="31">
        <v>11200</v>
      </c>
      <c r="E110" s="26">
        <v>11200</v>
      </c>
      <c r="F110" s="37"/>
      <c r="G110" s="38"/>
      <c r="H110" s="31">
        <v>11200</v>
      </c>
      <c r="I110" s="26">
        <v>11200</v>
      </c>
      <c r="J110" s="37"/>
      <c r="K110" s="243"/>
      <c r="L110" s="31">
        <v>11200</v>
      </c>
      <c r="M110" s="26">
        <v>11200</v>
      </c>
      <c r="N110" s="26"/>
      <c r="O110" s="26"/>
      <c r="Q110" s="343"/>
      <c r="R110" s="265"/>
    </row>
    <row r="111" spans="1:18" s="6" customFormat="1">
      <c r="A111" s="20"/>
      <c r="B111" s="185"/>
      <c r="C111" s="97" t="s">
        <v>20</v>
      </c>
      <c r="D111" s="151"/>
      <c r="E111" s="26"/>
      <c r="F111" s="37"/>
      <c r="G111" s="38"/>
      <c r="H111" s="92">
        <v>2312</v>
      </c>
      <c r="I111" s="26">
        <v>2312</v>
      </c>
      <c r="K111" s="243"/>
      <c r="L111" s="31">
        <v>2312</v>
      </c>
      <c r="M111" s="26">
        <v>2312</v>
      </c>
      <c r="N111" s="26"/>
      <c r="O111" s="26"/>
      <c r="Q111" s="343"/>
      <c r="R111" s="265"/>
    </row>
    <row r="112" spans="1:18" s="6" customFormat="1">
      <c r="A112" s="20"/>
      <c r="B112" s="185"/>
      <c r="C112" s="97" t="s">
        <v>21</v>
      </c>
      <c r="D112" s="151"/>
      <c r="E112" s="26"/>
      <c r="F112" s="37"/>
      <c r="G112" s="38"/>
      <c r="H112" s="92">
        <v>2220</v>
      </c>
      <c r="I112" s="26">
        <v>2220</v>
      </c>
      <c r="K112" s="243"/>
      <c r="L112" s="31">
        <v>2220</v>
      </c>
      <c r="M112" s="26">
        <v>2220</v>
      </c>
      <c r="N112" s="26"/>
      <c r="O112" s="26"/>
      <c r="Q112" s="343"/>
      <c r="R112" s="265"/>
    </row>
    <row r="113" spans="1:18" s="6" customFormat="1">
      <c r="A113" s="20"/>
      <c r="B113" s="185"/>
      <c r="C113" s="97" t="s">
        <v>22</v>
      </c>
      <c r="D113" s="151"/>
      <c r="E113" s="26"/>
      <c r="F113" s="37"/>
      <c r="G113" s="38"/>
      <c r="H113" s="92">
        <v>479</v>
      </c>
      <c r="I113" s="26">
        <v>479</v>
      </c>
      <c r="K113" s="243"/>
      <c r="L113" s="31">
        <v>479</v>
      </c>
      <c r="M113" s="26">
        <v>479</v>
      </c>
      <c r="N113" s="26"/>
      <c r="O113" s="26"/>
      <c r="Q113" s="343"/>
      <c r="R113" s="265"/>
    </row>
    <row r="114" spans="1:18" s="6" customFormat="1">
      <c r="A114" s="20"/>
      <c r="B114" s="21"/>
      <c r="C114" s="241" t="s">
        <v>23</v>
      </c>
      <c r="D114" s="151"/>
      <c r="E114" s="26"/>
      <c r="F114" s="37"/>
      <c r="G114" s="38"/>
      <c r="H114" s="92">
        <v>540</v>
      </c>
      <c r="I114" s="26">
        <v>540</v>
      </c>
      <c r="K114" s="243"/>
      <c r="L114" s="31">
        <v>540</v>
      </c>
      <c r="M114" s="26">
        <v>540</v>
      </c>
      <c r="N114" s="26"/>
      <c r="O114" s="26"/>
      <c r="Q114" s="343"/>
      <c r="R114" s="265"/>
    </row>
    <row r="115" spans="1:18" s="6" customFormat="1">
      <c r="A115" s="20"/>
      <c r="B115" s="21"/>
      <c r="C115" s="242" t="s">
        <v>24</v>
      </c>
      <c r="D115" s="151"/>
      <c r="E115" s="26"/>
      <c r="F115" s="37"/>
      <c r="G115" s="38"/>
      <c r="H115" s="92">
        <v>345352</v>
      </c>
      <c r="I115" s="26">
        <v>345352</v>
      </c>
      <c r="K115" s="243"/>
      <c r="L115" s="31">
        <v>345352</v>
      </c>
      <c r="M115" s="26">
        <v>345352</v>
      </c>
      <c r="N115" s="26"/>
      <c r="O115" s="26"/>
      <c r="Q115" s="343"/>
      <c r="R115" s="265"/>
    </row>
    <row r="116" spans="1:18" s="6" customFormat="1">
      <c r="A116" s="20"/>
      <c r="B116" s="21"/>
      <c r="C116" s="242" t="s">
        <v>446</v>
      </c>
      <c r="D116" s="151"/>
      <c r="E116" s="26"/>
      <c r="F116" s="37"/>
      <c r="G116" s="38"/>
      <c r="H116" s="92">
        <v>12212</v>
      </c>
      <c r="I116" s="26">
        <v>12212</v>
      </c>
      <c r="K116" s="243"/>
      <c r="L116" s="31">
        <v>12212</v>
      </c>
      <c r="M116" s="26">
        <v>12212</v>
      </c>
      <c r="N116" s="26"/>
      <c r="O116" s="26"/>
      <c r="Q116" s="343"/>
      <c r="R116" s="265"/>
    </row>
    <row r="117" spans="1:18" s="6" customFormat="1">
      <c r="A117" s="20"/>
      <c r="B117" s="185"/>
      <c r="C117" s="95" t="s">
        <v>315</v>
      </c>
      <c r="D117" s="99">
        <f>SUM(D107:D110)</f>
        <v>35354</v>
      </c>
      <c r="E117" s="37">
        <f>SUM(E107:E115)</f>
        <v>35354</v>
      </c>
      <c r="F117" s="37">
        <f>SUM(F107:F110)</f>
        <v>0</v>
      </c>
      <c r="G117" s="38">
        <f>SUM(G107:G110)</f>
        <v>0</v>
      </c>
      <c r="H117" s="98">
        <f>SUM(H107:H116)</f>
        <v>398469</v>
      </c>
      <c r="I117" s="37">
        <f>SUM(I107:I116)</f>
        <v>398469</v>
      </c>
      <c r="J117" s="37">
        <f t="shared" ref="J117:O117" si="25">SUM(J107:J116)</f>
        <v>0</v>
      </c>
      <c r="K117" s="243">
        <f t="shared" si="25"/>
        <v>0</v>
      </c>
      <c r="L117" s="36">
        <f t="shared" si="25"/>
        <v>398469</v>
      </c>
      <c r="M117" s="37">
        <f t="shared" si="25"/>
        <v>398469</v>
      </c>
      <c r="N117" s="37">
        <f t="shared" si="25"/>
        <v>0</v>
      </c>
      <c r="O117" s="37">
        <f t="shared" si="25"/>
        <v>0</v>
      </c>
      <c r="Q117" s="343"/>
      <c r="R117" s="265"/>
    </row>
    <row r="118" spans="1:18" s="6" customFormat="1">
      <c r="A118" s="20"/>
      <c r="B118" s="185"/>
      <c r="C118" s="95"/>
      <c r="D118" s="99"/>
      <c r="E118" s="37"/>
      <c r="F118" s="37"/>
      <c r="G118" s="38"/>
      <c r="H118" s="98"/>
      <c r="I118" s="37"/>
      <c r="J118" s="37"/>
      <c r="K118" s="243"/>
      <c r="L118" s="20"/>
      <c r="M118" s="27"/>
      <c r="N118" s="27"/>
      <c r="O118" s="27"/>
      <c r="Q118" s="343"/>
      <c r="R118" s="265"/>
    </row>
    <row r="119" spans="1:18" s="6" customFormat="1">
      <c r="A119" s="20"/>
      <c r="B119" s="185"/>
      <c r="C119" s="45" t="s">
        <v>25</v>
      </c>
      <c r="D119" s="99"/>
      <c r="E119" s="37"/>
      <c r="F119" s="37"/>
      <c r="G119" s="38"/>
      <c r="H119" s="98"/>
      <c r="I119" s="37"/>
      <c r="J119" s="37"/>
      <c r="K119" s="243"/>
      <c r="L119" s="20"/>
      <c r="M119" s="27"/>
      <c r="N119" s="27"/>
      <c r="O119" s="27"/>
      <c r="Q119" s="343"/>
      <c r="R119" s="265"/>
    </row>
    <row r="120" spans="1:18" s="6" customFormat="1">
      <c r="A120" s="20"/>
      <c r="B120" s="185"/>
      <c r="C120" s="45" t="s">
        <v>26</v>
      </c>
      <c r="D120" s="99"/>
      <c r="E120" s="37"/>
      <c r="F120" s="37"/>
      <c r="G120" s="38"/>
      <c r="H120" s="98"/>
      <c r="I120" s="37"/>
      <c r="J120" s="37"/>
      <c r="K120" s="243"/>
      <c r="L120" s="20"/>
      <c r="M120" s="27"/>
      <c r="N120" s="27"/>
      <c r="O120" s="27"/>
      <c r="Q120" s="343"/>
      <c r="R120" s="265"/>
    </row>
    <row r="121" spans="1:18" s="6" customFormat="1" ht="30">
      <c r="A121" s="20"/>
      <c r="B121" s="185"/>
      <c r="C121" s="45" t="s">
        <v>27</v>
      </c>
      <c r="D121" s="99"/>
      <c r="E121" s="37"/>
      <c r="F121" s="37"/>
      <c r="G121" s="38"/>
      <c r="H121" s="92">
        <v>22455</v>
      </c>
      <c r="I121" s="26">
        <v>22455</v>
      </c>
      <c r="J121" s="37"/>
      <c r="K121" s="243"/>
      <c r="L121" s="31">
        <v>22455</v>
      </c>
      <c r="M121" s="26">
        <v>22455</v>
      </c>
      <c r="N121" s="26"/>
      <c r="O121" s="26"/>
      <c r="Q121" s="343"/>
      <c r="R121" s="265"/>
    </row>
    <row r="122" spans="1:18" s="6" customFormat="1" ht="15.75" customHeight="1">
      <c r="A122" s="20"/>
      <c r="B122" s="185"/>
      <c r="C122" s="45" t="s">
        <v>28</v>
      </c>
      <c r="D122" s="99"/>
      <c r="E122" s="37"/>
      <c r="F122" s="37"/>
      <c r="G122" s="38"/>
      <c r="H122" s="31">
        <v>20062</v>
      </c>
      <c r="I122" s="26">
        <v>20062</v>
      </c>
      <c r="J122" s="37"/>
      <c r="K122" s="243"/>
      <c r="L122" s="31">
        <v>20202</v>
      </c>
      <c r="M122" s="26">
        <v>20202</v>
      </c>
      <c r="N122" s="26"/>
      <c r="O122" s="26"/>
      <c r="Q122" s="343"/>
      <c r="R122" s="265"/>
    </row>
    <row r="123" spans="1:18" s="6" customFormat="1" ht="15.75" customHeight="1">
      <c r="A123" s="20"/>
      <c r="B123" s="185"/>
      <c r="C123" s="45" t="s">
        <v>29</v>
      </c>
      <c r="D123" s="99"/>
      <c r="E123" s="37"/>
      <c r="F123" s="37"/>
      <c r="G123" s="38"/>
      <c r="H123" s="31">
        <v>126669</v>
      </c>
      <c r="I123" s="26">
        <v>126669</v>
      </c>
      <c r="J123" s="37"/>
      <c r="K123" s="243"/>
      <c r="L123" s="31">
        <v>126669</v>
      </c>
      <c r="M123" s="26">
        <v>126669</v>
      </c>
      <c r="N123" s="26"/>
      <c r="O123" s="26"/>
      <c r="Q123" s="343"/>
      <c r="R123" s="265"/>
    </row>
    <row r="124" spans="1:18" s="6" customFormat="1" ht="15.75" customHeight="1">
      <c r="A124" s="20"/>
      <c r="B124" s="185"/>
      <c r="C124" s="45" t="s">
        <v>447</v>
      </c>
      <c r="D124" s="99"/>
      <c r="E124" s="37"/>
      <c r="F124" s="37"/>
      <c r="G124" s="38"/>
      <c r="H124" s="31">
        <v>845</v>
      </c>
      <c r="I124" s="92">
        <v>845</v>
      </c>
      <c r="J124" s="98"/>
      <c r="K124" s="240"/>
      <c r="L124" s="31">
        <v>845</v>
      </c>
      <c r="M124" s="26">
        <v>845</v>
      </c>
      <c r="N124" s="26"/>
      <c r="O124" s="26"/>
      <c r="Q124" s="343"/>
      <c r="R124" s="265"/>
    </row>
    <row r="125" spans="1:18" s="6" customFormat="1">
      <c r="A125" s="20"/>
      <c r="B125" s="185"/>
      <c r="C125" s="95" t="s">
        <v>155</v>
      </c>
      <c r="D125" s="99"/>
      <c r="E125" s="37"/>
      <c r="F125" s="37"/>
      <c r="G125" s="38"/>
      <c r="H125" s="36">
        <f>SUM(H121:H124)</f>
        <v>170031</v>
      </c>
      <c r="I125" s="98">
        <f>SUM(I121:I124)</f>
        <v>170031</v>
      </c>
      <c r="J125" s="98">
        <f t="shared" ref="J125:O125" si="26">SUM(J121:J124)</f>
        <v>0</v>
      </c>
      <c r="K125" s="240">
        <f t="shared" si="26"/>
        <v>0</v>
      </c>
      <c r="L125" s="36">
        <f t="shared" si="26"/>
        <v>170171</v>
      </c>
      <c r="M125" s="98">
        <f t="shared" si="26"/>
        <v>170171</v>
      </c>
      <c r="N125" s="98">
        <f t="shared" si="26"/>
        <v>0</v>
      </c>
      <c r="O125" s="98">
        <f t="shared" si="26"/>
        <v>0</v>
      </c>
      <c r="Q125" s="343"/>
      <c r="R125" s="265"/>
    </row>
    <row r="126" spans="1:18" s="6" customFormat="1">
      <c r="A126" s="20"/>
      <c r="B126" s="185"/>
      <c r="C126" s="45" t="s">
        <v>30</v>
      </c>
      <c r="D126" s="99"/>
      <c r="E126" s="37"/>
      <c r="F126" s="37"/>
      <c r="G126" s="38"/>
      <c r="H126" s="99"/>
      <c r="I126" s="37"/>
      <c r="J126" s="37"/>
      <c r="K126" s="240"/>
      <c r="L126" s="31"/>
      <c r="M126" s="26"/>
      <c r="N126" s="26"/>
      <c r="O126" s="92"/>
      <c r="Q126" s="343"/>
      <c r="R126" s="265"/>
    </row>
    <row r="127" spans="1:18" s="6" customFormat="1" ht="30">
      <c r="A127" s="20"/>
      <c r="B127" s="185"/>
      <c r="C127" s="45" t="s">
        <v>31</v>
      </c>
      <c r="D127" s="151"/>
      <c r="E127" s="26"/>
      <c r="F127" s="26"/>
      <c r="G127" s="32"/>
      <c r="H127" s="151">
        <v>389940</v>
      </c>
      <c r="I127" s="26">
        <v>389940</v>
      </c>
      <c r="J127" s="26"/>
      <c r="K127" s="244"/>
      <c r="L127" s="31">
        <v>389940</v>
      </c>
      <c r="M127" s="26">
        <v>389940</v>
      </c>
      <c r="N127" s="26"/>
      <c r="O127" s="92"/>
      <c r="Q127" s="343"/>
      <c r="R127" s="265"/>
    </row>
    <row r="128" spans="1:18" s="6" customFormat="1">
      <c r="A128" s="20"/>
      <c r="B128" s="185"/>
      <c r="C128" s="95" t="s">
        <v>155</v>
      </c>
      <c r="D128" s="99"/>
      <c r="E128" s="37"/>
      <c r="F128" s="37"/>
      <c r="G128" s="38"/>
      <c r="H128" s="99">
        <f t="shared" ref="H128:O128" si="27">SUM(H127)</f>
        <v>389940</v>
      </c>
      <c r="I128" s="37">
        <f t="shared" si="27"/>
        <v>389940</v>
      </c>
      <c r="J128" s="37">
        <f t="shared" si="27"/>
        <v>0</v>
      </c>
      <c r="K128" s="240">
        <f t="shared" si="27"/>
        <v>0</v>
      </c>
      <c r="L128" s="36">
        <f t="shared" si="27"/>
        <v>389940</v>
      </c>
      <c r="M128" s="37">
        <f t="shared" si="27"/>
        <v>389940</v>
      </c>
      <c r="N128" s="37">
        <f t="shared" si="27"/>
        <v>0</v>
      </c>
      <c r="O128" s="98">
        <f t="shared" si="27"/>
        <v>0</v>
      </c>
      <c r="Q128" s="343"/>
      <c r="R128" s="265"/>
    </row>
    <row r="129" spans="1:18" s="6" customFormat="1">
      <c r="A129" s="20"/>
      <c r="B129" s="185"/>
      <c r="C129" s="95" t="s">
        <v>32</v>
      </c>
      <c r="D129" s="99"/>
      <c r="E129" s="37"/>
      <c r="F129" s="37"/>
      <c r="G129" s="38"/>
      <c r="H129" s="99">
        <f t="shared" ref="H129:O129" si="28">H125+H128</f>
        <v>559971</v>
      </c>
      <c r="I129" s="37">
        <f t="shared" si="28"/>
        <v>559971</v>
      </c>
      <c r="J129" s="37">
        <f t="shared" si="28"/>
        <v>0</v>
      </c>
      <c r="K129" s="240">
        <f t="shared" si="28"/>
        <v>0</v>
      </c>
      <c r="L129" s="36">
        <f t="shared" si="28"/>
        <v>560111</v>
      </c>
      <c r="M129" s="37">
        <f t="shared" si="28"/>
        <v>560111</v>
      </c>
      <c r="N129" s="37">
        <f t="shared" si="28"/>
        <v>0</v>
      </c>
      <c r="O129" s="98">
        <f t="shared" si="28"/>
        <v>0</v>
      </c>
      <c r="Q129" s="343"/>
      <c r="R129" s="265"/>
    </row>
    <row r="130" spans="1:18" s="13" customFormat="1" ht="17.25">
      <c r="A130" s="20"/>
      <c r="C130" s="95"/>
      <c r="D130" s="157"/>
      <c r="E130" s="163"/>
      <c r="F130" s="163"/>
      <c r="G130" s="245"/>
      <c r="H130" s="244"/>
      <c r="K130" s="240"/>
      <c r="L130" s="39"/>
      <c r="M130" s="167"/>
      <c r="N130" s="167"/>
      <c r="O130" s="248"/>
      <c r="Q130" s="343"/>
      <c r="R130" s="265"/>
    </row>
    <row r="131" spans="1:18" s="6" customFormat="1">
      <c r="A131" s="20"/>
      <c r="B131" s="21"/>
      <c r="C131" s="96" t="s">
        <v>216</v>
      </c>
      <c r="D131" s="177">
        <f>SUM(D96,D104,D117)</f>
        <v>1219688</v>
      </c>
      <c r="E131" s="179">
        <f>SUM(E96,E104,E117)</f>
        <v>928846</v>
      </c>
      <c r="F131" s="179">
        <f>SUM(F96,F104,F117)</f>
        <v>156082</v>
      </c>
      <c r="G131" s="209">
        <f>SUM(G96,G104,G117)</f>
        <v>134760</v>
      </c>
      <c r="H131" s="177">
        <f t="shared" ref="H131:O131" si="29">SUM(H96,H104,H117,H129)</f>
        <v>2074616</v>
      </c>
      <c r="I131" s="179">
        <f t="shared" si="29"/>
        <v>1797799</v>
      </c>
      <c r="J131" s="179">
        <f t="shared" si="29"/>
        <v>156082</v>
      </c>
      <c r="K131" s="209">
        <f t="shared" si="29"/>
        <v>120735</v>
      </c>
      <c r="L131" s="325">
        <f t="shared" si="29"/>
        <v>2074756</v>
      </c>
      <c r="M131" s="179">
        <f t="shared" si="29"/>
        <v>1797939</v>
      </c>
      <c r="N131" s="179">
        <f t="shared" si="29"/>
        <v>156082</v>
      </c>
      <c r="O131" s="209">
        <f t="shared" si="29"/>
        <v>120735</v>
      </c>
      <c r="Q131" s="343"/>
      <c r="R131" s="265"/>
    </row>
    <row r="132" spans="1:18" s="6" customFormat="1">
      <c r="A132" s="20"/>
      <c r="B132" s="21"/>
      <c r="C132" s="45"/>
      <c r="D132" s="93"/>
      <c r="E132" s="164"/>
      <c r="F132" s="164"/>
      <c r="G132" s="193"/>
      <c r="H132" s="93"/>
      <c r="I132" s="164"/>
      <c r="J132" s="164"/>
      <c r="K132" s="247"/>
      <c r="L132" s="20"/>
      <c r="M132" s="27"/>
      <c r="N132" s="27"/>
      <c r="O132" s="80"/>
      <c r="Q132" s="343"/>
      <c r="R132" s="265"/>
    </row>
    <row r="133" spans="1:18" s="6" customFormat="1">
      <c r="A133" s="20"/>
      <c r="B133" s="21" t="s">
        <v>129</v>
      </c>
      <c r="C133" s="45" t="s">
        <v>156</v>
      </c>
      <c r="D133" s="93"/>
      <c r="E133" s="164"/>
      <c r="F133" s="164"/>
      <c r="G133" s="193"/>
      <c r="H133" s="93"/>
      <c r="I133" s="164"/>
      <c r="J133" s="164"/>
      <c r="K133" s="247"/>
      <c r="L133" s="20"/>
      <c r="M133" s="27"/>
      <c r="N133" s="27"/>
      <c r="O133" s="27"/>
      <c r="Q133" s="343"/>
      <c r="R133" s="265"/>
    </row>
    <row r="134" spans="1:18" s="6" customFormat="1">
      <c r="A134" s="20"/>
      <c r="B134" s="21"/>
      <c r="C134" s="45" t="s">
        <v>130</v>
      </c>
      <c r="D134" s="169">
        <v>31445</v>
      </c>
      <c r="E134" s="74">
        <v>31445</v>
      </c>
      <c r="F134" s="74"/>
      <c r="G134" s="197"/>
      <c r="H134" s="169">
        <v>31445</v>
      </c>
      <c r="I134" s="74">
        <v>31445</v>
      </c>
      <c r="J134" s="74"/>
      <c r="K134" s="252"/>
      <c r="L134" s="31">
        <v>24711</v>
      </c>
      <c r="M134" s="26">
        <v>24711</v>
      </c>
      <c r="N134" s="26"/>
      <c r="O134" s="26"/>
      <c r="Q134" s="343"/>
      <c r="R134" s="265"/>
    </row>
    <row r="135" spans="1:18" s="6" customFormat="1">
      <c r="A135" s="20"/>
      <c r="B135" s="21"/>
      <c r="C135" s="45" t="s">
        <v>442</v>
      </c>
      <c r="D135" s="169">
        <v>64000</v>
      </c>
      <c r="E135" s="74">
        <v>64000</v>
      </c>
      <c r="F135" s="74"/>
      <c r="G135" s="197"/>
      <c r="H135" s="169">
        <v>64000</v>
      </c>
      <c r="I135" s="74">
        <v>64000</v>
      </c>
      <c r="J135" s="74"/>
      <c r="K135" s="252"/>
      <c r="L135" s="31">
        <v>0</v>
      </c>
      <c r="M135" s="26">
        <v>0</v>
      </c>
      <c r="N135" s="26"/>
      <c r="O135" s="26"/>
      <c r="Q135" s="343"/>
      <c r="R135" s="265"/>
    </row>
    <row r="136" spans="1:18" s="6" customFormat="1">
      <c r="A136" s="20"/>
      <c r="B136" s="21"/>
      <c r="C136" s="45" t="s">
        <v>33</v>
      </c>
      <c r="D136" s="169"/>
      <c r="E136" s="74"/>
      <c r="F136" s="74"/>
      <c r="G136" s="197"/>
      <c r="H136" s="169"/>
      <c r="I136" s="74"/>
      <c r="J136" s="74"/>
      <c r="K136" s="252"/>
      <c r="L136" s="31"/>
      <c r="M136" s="26"/>
      <c r="N136" s="26"/>
      <c r="O136" s="26"/>
      <c r="Q136" s="343"/>
      <c r="R136" s="265"/>
    </row>
    <row r="137" spans="1:18" s="6" customFormat="1">
      <c r="A137" s="20"/>
      <c r="B137" s="21"/>
      <c r="C137" s="45" t="s">
        <v>34</v>
      </c>
      <c r="D137" s="169">
        <v>93000</v>
      </c>
      <c r="E137" s="74">
        <v>93000</v>
      </c>
      <c r="F137" s="74"/>
      <c r="G137" s="197"/>
      <c r="H137" s="169">
        <v>93000</v>
      </c>
      <c r="I137" s="74">
        <v>93000</v>
      </c>
      <c r="J137" s="74"/>
      <c r="K137" s="252"/>
      <c r="L137" s="31">
        <v>74996</v>
      </c>
      <c r="M137" s="26">
        <v>74996</v>
      </c>
      <c r="N137" s="26"/>
      <c r="O137" s="26"/>
      <c r="Q137" s="343"/>
      <c r="R137" s="265"/>
    </row>
    <row r="138" spans="1:18" s="6" customFormat="1">
      <c r="A138" s="20"/>
      <c r="B138" s="21"/>
      <c r="C138" s="45" t="s">
        <v>523</v>
      </c>
      <c r="D138" s="169"/>
      <c r="E138" s="74"/>
      <c r="F138" s="74"/>
      <c r="G138" s="197"/>
      <c r="H138" s="169"/>
      <c r="I138" s="74"/>
      <c r="J138" s="74"/>
      <c r="K138" s="252"/>
      <c r="L138" s="31">
        <v>239</v>
      </c>
      <c r="M138" s="26">
        <v>239</v>
      </c>
      <c r="N138" s="26"/>
      <c r="O138" s="26"/>
      <c r="Q138" s="343"/>
      <c r="R138" s="265"/>
    </row>
    <row r="139" spans="1:18" s="6" customFormat="1">
      <c r="A139" s="20"/>
      <c r="B139" s="21"/>
      <c r="C139" s="96" t="s">
        <v>217</v>
      </c>
      <c r="D139" s="177">
        <f t="shared" ref="D139:G139" si="30">SUM(D134:D137)</f>
        <v>188445</v>
      </c>
      <c r="E139" s="179">
        <f t="shared" si="30"/>
        <v>188445</v>
      </c>
      <c r="F139" s="179">
        <f t="shared" si="30"/>
        <v>0</v>
      </c>
      <c r="G139" s="196">
        <f t="shared" si="30"/>
        <v>0</v>
      </c>
      <c r="H139" s="177">
        <f>SUM(H134:H137)</f>
        <v>188445</v>
      </c>
      <c r="I139" s="179">
        <f>SUM(I134:I137)</f>
        <v>188445</v>
      </c>
      <c r="J139" s="179">
        <f t="shared" ref="J139:K139" si="31">SUM(J134:J137)</f>
        <v>0</v>
      </c>
      <c r="K139" s="319">
        <f t="shared" si="31"/>
        <v>0</v>
      </c>
      <c r="L139" s="177">
        <f>SUM(L134:L138)</f>
        <v>99946</v>
      </c>
      <c r="M139" s="179">
        <f t="shared" ref="M139:O139" si="32">SUM(M134:M138)</f>
        <v>99946</v>
      </c>
      <c r="N139" s="179">
        <f t="shared" si="32"/>
        <v>0</v>
      </c>
      <c r="O139" s="321">
        <f t="shared" si="32"/>
        <v>0</v>
      </c>
      <c r="Q139" s="343"/>
      <c r="R139" s="265"/>
    </row>
    <row r="140" spans="1:18" s="6" customFormat="1">
      <c r="A140" s="20"/>
      <c r="B140" s="21"/>
      <c r="C140" s="45"/>
      <c r="D140" s="93"/>
      <c r="E140" s="164"/>
      <c r="F140" s="164"/>
      <c r="G140" s="193"/>
      <c r="H140" s="93"/>
      <c r="I140" s="164"/>
      <c r="J140" s="164"/>
      <c r="K140" s="247"/>
      <c r="L140" s="20"/>
      <c r="M140" s="27"/>
      <c r="N140" s="27"/>
      <c r="O140" s="27"/>
      <c r="Q140" s="343"/>
      <c r="R140" s="265"/>
    </row>
    <row r="141" spans="1:18" s="6" customFormat="1">
      <c r="A141" s="20"/>
      <c r="B141" s="21" t="s">
        <v>119</v>
      </c>
      <c r="C141" s="45" t="s">
        <v>211</v>
      </c>
      <c r="D141" s="169"/>
      <c r="E141" s="74"/>
      <c r="F141" s="74"/>
      <c r="G141" s="197"/>
      <c r="H141" s="169"/>
      <c r="I141" s="74"/>
      <c r="J141" s="74"/>
      <c r="K141" s="252"/>
      <c r="L141" s="20"/>
      <c r="M141" s="27"/>
      <c r="N141" s="27"/>
      <c r="O141" s="27"/>
      <c r="Q141" s="343"/>
      <c r="R141" s="265"/>
    </row>
    <row r="142" spans="1:18" s="6" customFormat="1">
      <c r="A142" s="20"/>
      <c r="B142" s="21"/>
      <c r="C142" s="45" t="s">
        <v>291</v>
      </c>
      <c r="D142" s="169"/>
      <c r="E142" s="74"/>
      <c r="F142" s="74"/>
      <c r="G142" s="197"/>
      <c r="H142" s="169"/>
      <c r="I142" s="74"/>
      <c r="J142" s="74"/>
      <c r="K142" s="252"/>
      <c r="L142" s="20"/>
      <c r="M142" s="27"/>
      <c r="N142" s="27"/>
      <c r="O142" s="27"/>
      <c r="Q142" s="343"/>
      <c r="R142" s="265"/>
    </row>
    <row r="143" spans="1:18" s="6" customFormat="1">
      <c r="A143" s="20"/>
      <c r="B143" s="21"/>
      <c r="C143" s="45" t="s">
        <v>266</v>
      </c>
      <c r="D143" s="169"/>
      <c r="E143" s="74"/>
      <c r="F143" s="74"/>
      <c r="G143" s="197"/>
      <c r="H143" s="169"/>
      <c r="I143" s="74"/>
      <c r="J143" s="74"/>
      <c r="K143" s="252"/>
      <c r="L143" s="20"/>
      <c r="M143" s="27"/>
      <c r="N143" s="27"/>
      <c r="O143" s="27"/>
      <c r="Q143" s="343"/>
      <c r="R143" s="265"/>
    </row>
    <row r="144" spans="1:18" s="6" customFormat="1">
      <c r="A144" s="20"/>
      <c r="B144" s="21"/>
      <c r="C144" s="45" t="s">
        <v>107</v>
      </c>
      <c r="D144" s="169">
        <v>6037</v>
      </c>
      <c r="E144" s="74">
        <v>6037</v>
      </c>
      <c r="F144" s="74"/>
      <c r="G144" s="197"/>
      <c r="H144" s="169">
        <v>8660</v>
      </c>
      <c r="I144" s="74">
        <v>8660</v>
      </c>
      <c r="J144" s="74"/>
      <c r="K144" s="252"/>
      <c r="L144" s="31">
        <v>8300</v>
      </c>
      <c r="M144" s="26">
        <v>8300</v>
      </c>
      <c r="N144" s="26"/>
      <c r="O144" s="26"/>
      <c r="Q144" s="343"/>
      <c r="R144" s="265"/>
    </row>
    <row r="145" spans="1:18" s="6" customFormat="1">
      <c r="A145" s="20"/>
      <c r="B145" s="21"/>
      <c r="C145" s="45" t="s">
        <v>289</v>
      </c>
      <c r="D145" s="169">
        <v>3200</v>
      </c>
      <c r="E145" s="74">
        <v>3200</v>
      </c>
      <c r="F145" s="74"/>
      <c r="G145" s="197"/>
      <c r="H145" s="169">
        <v>3200</v>
      </c>
      <c r="I145" s="74">
        <v>3200</v>
      </c>
      <c r="J145" s="74"/>
      <c r="K145" s="252"/>
      <c r="L145" s="31">
        <v>5247</v>
      </c>
      <c r="M145" s="26">
        <v>5247</v>
      </c>
      <c r="N145" s="26"/>
      <c r="O145" s="26"/>
      <c r="Q145" s="343"/>
      <c r="R145" s="265"/>
    </row>
    <row r="146" spans="1:18" s="6" customFormat="1">
      <c r="A146" s="20"/>
      <c r="B146" s="21"/>
      <c r="C146" s="45" t="s">
        <v>35</v>
      </c>
      <c r="D146" s="169"/>
      <c r="E146" s="74"/>
      <c r="F146" s="74"/>
      <c r="G146" s="197"/>
      <c r="H146" s="169"/>
      <c r="I146" s="74"/>
      <c r="J146" s="74"/>
      <c r="K146" s="252"/>
      <c r="L146" s="31"/>
      <c r="M146" s="26"/>
      <c r="N146" s="26"/>
      <c r="O146" s="26"/>
      <c r="Q146" s="343"/>
      <c r="R146" s="265"/>
    </row>
    <row r="147" spans="1:18" s="6" customFormat="1">
      <c r="A147" s="20"/>
      <c r="B147" s="21"/>
      <c r="C147" s="45" t="s">
        <v>36</v>
      </c>
      <c r="D147" s="169">
        <v>240</v>
      </c>
      <c r="E147" s="74">
        <v>240</v>
      </c>
      <c r="F147" s="74"/>
      <c r="G147" s="197"/>
      <c r="H147" s="169">
        <v>240</v>
      </c>
      <c r="I147" s="74">
        <v>240</v>
      </c>
      <c r="J147" s="74"/>
      <c r="K147" s="252"/>
      <c r="L147" s="31">
        <v>157</v>
      </c>
      <c r="M147" s="26">
        <v>157</v>
      </c>
      <c r="N147" s="26"/>
      <c r="O147" s="26"/>
      <c r="Q147" s="343"/>
      <c r="R147" s="265"/>
    </row>
    <row r="148" spans="1:18" s="6" customFormat="1">
      <c r="A148" s="20"/>
      <c r="B148" s="21"/>
      <c r="C148" s="45" t="s">
        <v>37</v>
      </c>
      <c r="D148" s="169">
        <v>1200</v>
      </c>
      <c r="E148" s="74"/>
      <c r="F148" s="74">
        <v>1200</v>
      </c>
      <c r="G148" s="197"/>
      <c r="H148" s="169">
        <v>2162</v>
      </c>
      <c r="I148" s="74"/>
      <c r="J148" s="74">
        <v>2162</v>
      </c>
      <c r="K148" s="252"/>
      <c r="L148" s="31">
        <v>2162</v>
      </c>
      <c r="M148" s="26"/>
      <c r="N148" s="26">
        <v>2162</v>
      </c>
      <c r="O148" s="26"/>
      <c r="Q148" s="343"/>
      <c r="R148" s="265"/>
    </row>
    <row r="149" spans="1:18" s="6" customFormat="1">
      <c r="A149" s="20"/>
      <c r="B149" s="21"/>
      <c r="C149" s="45" t="s">
        <v>38</v>
      </c>
      <c r="D149" s="169">
        <v>35550</v>
      </c>
      <c r="E149" s="74">
        <v>35550</v>
      </c>
      <c r="F149" s="74">
        <v>0</v>
      </c>
      <c r="G149" s="197">
        <v>0</v>
      </c>
      <c r="H149" s="169">
        <v>38199</v>
      </c>
      <c r="I149" s="74">
        <v>38199</v>
      </c>
      <c r="J149" s="74">
        <v>0</v>
      </c>
      <c r="K149" s="252">
        <v>0</v>
      </c>
      <c r="L149" s="31">
        <v>38157</v>
      </c>
      <c r="M149" s="26">
        <v>38157</v>
      </c>
      <c r="N149" s="26"/>
      <c r="O149" s="26"/>
      <c r="Q149" s="343"/>
      <c r="R149" s="265"/>
    </row>
    <row r="150" spans="1:18" s="6" customFormat="1">
      <c r="A150" s="20"/>
      <c r="B150" s="21"/>
      <c r="C150" s="45" t="s">
        <v>39</v>
      </c>
      <c r="D150" s="169"/>
      <c r="E150" s="74"/>
      <c r="F150" s="74"/>
      <c r="G150" s="197"/>
      <c r="H150" s="169"/>
      <c r="I150" s="74"/>
      <c r="J150" s="74"/>
      <c r="K150" s="252"/>
      <c r="L150" s="31"/>
      <c r="M150" s="26"/>
      <c r="N150" s="26"/>
      <c r="O150" s="26"/>
      <c r="Q150" s="343"/>
      <c r="R150" s="265"/>
    </row>
    <row r="151" spans="1:18" s="6" customFormat="1">
      <c r="A151" s="20"/>
      <c r="B151" s="21"/>
      <c r="C151" s="45" t="s">
        <v>40</v>
      </c>
      <c r="D151" s="169">
        <v>8499</v>
      </c>
      <c r="E151" s="74"/>
      <c r="F151" s="74">
        <v>8499</v>
      </c>
      <c r="G151" s="197"/>
      <c r="H151" s="169">
        <v>8499</v>
      </c>
      <c r="I151" s="74"/>
      <c r="J151" s="74">
        <v>8499</v>
      </c>
      <c r="K151" s="252"/>
      <c r="L151" s="31">
        <v>8499</v>
      </c>
      <c r="M151" s="26"/>
      <c r="N151" s="26">
        <v>8499</v>
      </c>
      <c r="O151" s="26"/>
      <c r="Q151" s="343"/>
      <c r="R151" s="265"/>
    </row>
    <row r="152" spans="1:18" s="12" customFormat="1">
      <c r="A152" s="39"/>
      <c r="B152" s="21"/>
      <c r="C152" s="45" t="s">
        <v>41</v>
      </c>
      <c r="D152" s="169">
        <v>8000</v>
      </c>
      <c r="E152" s="74"/>
      <c r="F152" s="74">
        <v>8000</v>
      </c>
      <c r="G152" s="197"/>
      <c r="H152" s="169">
        <v>8000</v>
      </c>
      <c r="I152" s="74"/>
      <c r="J152" s="74">
        <v>8000</v>
      </c>
      <c r="K152" s="252"/>
      <c r="L152" s="31">
        <v>8000</v>
      </c>
      <c r="M152" s="26"/>
      <c r="N152" s="26">
        <v>8000</v>
      </c>
      <c r="O152" s="37"/>
      <c r="Q152" s="343"/>
      <c r="R152" s="265"/>
    </row>
    <row r="153" spans="1:18" s="12" customFormat="1">
      <c r="A153" s="39"/>
      <c r="B153" s="34"/>
      <c r="C153" s="45" t="s">
        <v>42</v>
      </c>
      <c r="D153" s="169">
        <v>8000</v>
      </c>
      <c r="E153" s="74"/>
      <c r="F153" s="74">
        <v>8000</v>
      </c>
      <c r="G153" s="197"/>
      <c r="H153" s="169">
        <v>8000</v>
      </c>
      <c r="I153" s="74"/>
      <c r="J153" s="74">
        <v>8000</v>
      </c>
      <c r="K153" s="252"/>
      <c r="L153" s="31">
        <v>8000</v>
      </c>
      <c r="M153" s="26"/>
      <c r="N153" s="26">
        <v>8000</v>
      </c>
      <c r="O153" s="37"/>
      <c r="Q153" s="343"/>
      <c r="R153" s="265"/>
    </row>
    <row r="154" spans="1:18" s="12" customFormat="1">
      <c r="A154" s="39"/>
      <c r="B154" s="21"/>
      <c r="C154" s="45" t="s">
        <v>43</v>
      </c>
      <c r="D154" s="169">
        <v>6245</v>
      </c>
      <c r="E154" s="74"/>
      <c r="F154" s="74">
        <v>6245</v>
      </c>
      <c r="G154" s="197"/>
      <c r="H154" s="169">
        <v>6245</v>
      </c>
      <c r="I154" s="74"/>
      <c r="J154" s="74">
        <v>6245</v>
      </c>
      <c r="K154" s="252"/>
      <c r="L154" s="31">
        <v>6245</v>
      </c>
      <c r="M154" s="26"/>
      <c r="N154" s="26">
        <v>6245</v>
      </c>
      <c r="O154" s="37"/>
      <c r="Q154" s="343"/>
      <c r="R154" s="265"/>
    </row>
    <row r="155" spans="1:18" s="12" customFormat="1">
      <c r="A155" s="39"/>
      <c r="B155" s="21"/>
      <c r="C155" s="45" t="s">
        <v>44</v>
      </c>
      <c r="D155" s="169">
        <v>1300</v>
      </c>
      <c r="E155" s="74"/>
      <c r="F155" s="74"/>
      <c r="G155" s="197">
        <v>1300</v>
      </c>
      <c r="H155" s="169">
        <v>871</v>
      </c>
      <c r="I155" s="74"/>
      <c r="J155" s="74"/>
      <c r="K155" s="252">
        <v>871</v>
      </c>
      <c r="L155" s="31">
        <v>883</v>
      </c>
      <c r="M155" s="26"/>
      <c r="N155" s="26"/>
      <c r="O155" s="26">
        <v>883</v>
      </c>
      <c r="Q155" s="343"/>
      <c r="R155" s="265"/>
    </row>
    <row r="156" spans="1:18" s="12" customFormat="1" ht="30">
      <c r="A156" s="39"/>
      <c r="B156" s="21"/>
      <c r="C156" s="45" t="s">
        <v>45</v>
      </c>
      <c r="D156" s="169">
        <v>5036</v>
      </c>
      <c r="E156" s="74">
        <v>5036</v>
      </c>
      <c r="F156" s="74"/>
      <c r="G156" s="197"/>
      <c r="H156" s="169">
        <v>5036</v>
      </c>
      <c r="I156" s="74">
        <v>5036</v>
      </c>
      <c r="J156" s="74"/>
      <c r="K156" s="252"/>
      <c r="L156" s="31">
        <v>5036</v>
      </c>
      <c r="M156" s="26">
        <v>5036</v>
      </c>
      <c r="N156" s="26"/>
      <c r="O156" s="26"/>
      <c r="Q156" s="343"/>
      <c r="R156" s="265"/>
    </row>
    <row r="157" spans="1:18" s="12" customFormat="1" ht="30">
      <c r="A157" s="39"/>
      <c r="B157" s="21"/>
      <c r="C157" s="45" t="s">
        <v>46</v>
      </c>
      <c r="D157" s="169">
        <v>962</v>
      </c>
      <c r="E157" s="74">
        <v>962</v>
      </c>
      <c r="F157" s="74"/>
      <c r="G157" s="197"/>
      <c r="H157" s="169">
        <v>962</v>
      </c>
      <c r="I157" s="74">
        <v>962</v>
      </c>
      <c r="J157" s="74"/>
      <c r="K157" s="252"/>
      <c r="L157" s="31">
        <v>962</v>
      </c>
      <c r="M157" s="26">
        <v>962</v>
      </c>
      <c r="N157" s="26"/>
      <c r="O157" s="26"/>
      <c r="Q157" s="343"/>
      <c r="R157" s="265"/>
    </row>
    <row r="158" spans="1:18" s="12" customFormat="1" ht="30">
      <c r="A158" s="39"/>
      <c r="B158" s="21"/>
      <c r="C158" s="45" t="s">
        <v>47</v>
      </c>
      <c r="D158" s="169">
        <v>902</v>
      </c>
      <c r="E158" s="74">
        <v>902</v>
      </c>
      <c r="F158" s="74"/>
      <c r="G158" s="197"/>
      <c r="H158" s="169">
        <v>902</v>
      </c>
      <c r="I158" s="74">
        <v>902</v>
      </c>
      <c r="J158" s="74"/>
      <c r="K158" s="252"/>
      <c r="L158" s="31">
        <v>902</v>
      </c>
      <c r="M158" s="26">
        <v>902</v>
      </c>
      <c r="N158" s="26"/>
      <c r="O158" s="26"/>
      <c r="Q158" s="343"/>
      <c r="R158" s="265"/>
    </row>
    <row r="159" spans="1:18" s="12" customFormat="1">
      <c r="A159" s="39"/>
      <c r="B159" s="21"/>
      <c r="C159" s="45" t="s">
        <v>48</v>
      </c>
      <c r="D159" s="169">
        <v>16498</v>
      </c>
      <c r="E159" s="74">
        <v>16498</v>
      </c>
      <c r="F159" s="74"/>
      <c r="G159" s="197"/>
      <c r="H159" s="169">
        <v>16498</v>
      </c>
      <c r="I159" s="74">
        <v>16498</v>
      </c>
      <c r="J159" s="74"/>
      <c r="K159" s="252"/>
      <c r="L159" s="31">
        <v>2461</v>
      </c>
      <c r="M159" s="26">
        <v>2461</v>
      </c>
      <c r="N159" s="26"/>
      <c r="O159" s="26"/>
      <c r="Q159" s="343"/>
      <c r="R159" s="265"/>
    </row>
    <row r="160" spans="1:18" s="12" customFormat="1">
      <c r="A160" s="39"/>
      <c r="B160" s="21"/>
      <c r="C160" s="45" t="s">
        <v>524</v>
      </c>
      <c r="D160" s="169">
        <v>5000</v>
      </c>
      <c r="E160" s="74">
        <v>5000</v>
      </c>
      <c r="F160" s="233"/>
      <c r="G160" s="197"/>
      <c r="H160" s="169">
        <v>5000</v>
      </c>
      <c r="I160" s="74">
        <v>5000</v>
      </c>
      <c r="J160" s="233"/>
      <c r="K160" s="252"/>
      <c r="L160" s="31">
        <v>0</v>
      </c>
      <c r="M160" s="26">
        <v>0</v>
      </c>
      <c r="N160" s="26"/>
      <c r="O160" s="92"/>
      <c r="Q160" s="343"/>
      <c r="R160" s="265"/>
    </row>
    <row r="161" spans="1:18" s="12" customFormat="1">
      <c r="A161" s="39"/>
      <c r="B161" s="21"/>
      <c r="C161" s="246" t="s">
        <v>49</v>
      </c>
      <c r="D161" s="169"/>
      <c r="E161" s="74"/>
      <c r="F161" s="233"/>
      <c r="G161" s="197"/>
      <c r="H161" s="169">
        <v>13316</v>
      </c>
      <c r="I161" s="74">
        <v>13316</v>
      </c>
      <c r="J161" s="233"/>
      <c r="K161" s="252"/>
      <c r="L161" s="31">
        <v>13316</v>
      </c>
      <c r="M161" s="26">
        <v>13316</v>
      </c>
      <c r="N161" s="26"/>
      <c r="O161" s="92"/>
      <c r="Q161" s="343"/>
      <c r="R161" s="265"/>
    </row>
    <row r="162" spans="1:18" s="12" customFormat="1" ht="30">
      <c r="A162" s="39"/>
      <c r="B162" s="21"/>
      <c r="C162" s="246" t="s">
        <v>448</v>
      </c>
      <c r="D162" s="169"/>
      <c r="E162" s="74"/>
      <c r="F162" s="233"/>
      <c r="G162" s="252"/>
      <c r="H162" s="169">
        <v>17858</v>
      </c>
      <c r="I162" s="74">
        <v>17858</v>
      </c>
      <c r="J162" s="74"/>
      <c r="K162" s="252"/>
      <c r="L162" s="31">
        <v>13278</v>
      </c>
      <c r="M162" s="26">
        <v>13278</v>
      </c>
      <c r="N162" s="26"/>
      <c r="O162" s="92"/>
      <c r="Q162" s="343"/>
      <c r="R162" s="265"/>
    </row>
    <row r="163" spans="1:18" s="12" customFormat="1">
      <c r="A163" s="39"/>
      <c r="B163" s="21"/>
      <c r="C163" s="246" t="s">
        <v>678</v>
      </c>
      <c r="D163" s="169"/>
      <c r="E163" s="74"/>
      <c r="F163" s="233"/>
      <c r="G163" s="252"/>
      <c r="H163" s="169"/>
      <c r="I163" s="74"/>
      <c r="J163" s="74"/>
      <c r="K163" s="252"/>
      <c r="L163" s="31">
        <v>484</v>
      </c>
      <c r="M163" s="26">
        <v>484</v>
      </c>
      <c r="N163" s="26"/>
      <c r="O163" s="244"/>
      <c r="Q163" s="343"/>
      <c r="R163" s="265"/>
    </row>
    <row r="164" spans="1:18" s="12" customFormat="1">
      <c r="A164" s="39"/>
      <c r="B164" s="21"/>
      <c r="C164" s="95" t="s">
        <v>155</v>
      </c>
      <c r="D164" s="99">
        <f>SUM(D143:D161)</f>
        <v>106669</v>
      </c>
      <c r="E164" s="37">
        <f>SUM(E143:E161)</f>
        <v>73425</v>
      </c>
      <c r="F164" s="37">
        <f>SUM(F143:F161)</f>
        <v>31944</v>
      </c>
      <c r="G164" s="240">
        <f>SUM(G143:G161)</f>
        <v>1300</v>
      </c>
      <c r="H164" s="99">
        <f>SUM(H143:H162)</f>
        <v>143648</v>
      </c>
      <c r="I164" s="37">
        <f t="shared" ref="I164:K164" si="33">SUM(I143:I162)</f>
        <v>109871</v>
      </c>
      <c r="J164" s="37">
        <f t="shared" si="33"/>
        <v>32906</v>
      </c>
      <c r="K164" s="240">
        <f t="shared" si="33"/>
        <v>871</v>
      </c>
      <c r="L164" s="99">
        <f>SUM(L143:L163)</f>
        <v>122089</v>
      </c>
      <c r="M164" s="37">
        <f t="shared" ref="M164:O164" si="34">SUM(M143:M163)</f>
        <v>88300</v>
      </c>
      <c r="N164" s="37">
        <f t="shared" si="34"/>
        <v>32906</v>
      </c>
      <c r="O164" s="98">
        <f t="shared" si="34"/>
        <v>883</v>
      </c>
      <c r="Q164" s="343"/>
      <c r="R164" s="265"/>
    </row>
    <row r="165" spans="1:18" s="12" customFormat="1">
      <c r="A165" s="39"/>
      <c r="B165" s="34"/>
      <c r="C165" s="95"/>
      <c r="D165" s="157"/>
      <c r="E165" s="163"/>
      <c r="F165" s="163"/>
      <c r="G165" s="194"/>
      <c r="H165" s="157"/>
      <c r="I165" s="163"/>
      <c r="J165" s="163"/>
      <c r="K165" s="329"/>
      <c r="L165" s="33"/>
      <c r="M165" s="47"/>
      <c r="N165" s="47"/>
      <c r="O165" s="320"/>
      <c r="Q165" s="343"/>
      <c r="R165" s="265"/>
    </row>
    <row r="166" spans="1:18" s="12" customFormat="1">
      <c r="A166" s="39"/>
      <c r="C166" s="45" t="s">
        <v>292</v>
      </c>
      <c r="D166" s="169"/>
      <c r="E166" s="74"/>
      <c r="F166" s="74"/>
      <c r="G166" s="197"/>
      <c r="H166" s="169"/>
      <c r="I166" s="74"/>
      <c r="J166" s="74"/>
      <c r="K166" s="252"/>
      <c r="L166" s="33"/>
      <c r="M166" s="47"/>
      <c r="N166" s="47"/>
      <c r="O166" s="320"/>
      <c r="Q166" s="343"/>
      <c r="R166" s="265"/>
    </row>
    <row r="167" spans="1:18" s="12" customFormat="1">
      <c r="A167" s="39"/>
      <c r="B167" s="34"/>
      <c r="C167" s="46" t="s">
        <v>50</v>
      </c>
      <c r="D167" s="169">
        <v>8215</v>
      </c>
      <c r="E167" s="74">
        <v>8215</v>
      </c>
      <c r="F167" s="74"/>
      <c r="G167" s="197"/>
      <c r="H167" s="169">
        <v>8215</v>
      </c>
      <c r="I167" s="74">
        <v>8215</v>
      </c>
      <c r="J167" s="74"/>
      <c r="K167" s="252"/>
      <c r="L167" s="31">
        <v>0</v>
      </c>
      <c r="M167" s="26">
        <v>0</v>
      </c>
      <c r="N167" s="26"/>
      <c r="O167" s="92"/>
      <c r="Q167" s="343"/>
      <c r="R167" s="265"/>
    </row>
    <row r="168" spans="1:18" s="12" customFormat="1">
      <c r="A168" s="39"/>
      <c r="B168" s="34"/>
      <c r="C168" s="45" t="s">
        <v>51</v>
      </c>
      <c r="D168" s="169">
        <v>141232</v>
      </c>
      <c r="E168" s="74"/>
      <c r="F168" s="74">
        <v>141232</v>
      </c>
      <c r="G168" s="197"/>
      <c r="H168" s="169">
        <v>141232</v>
      </c>
      <c r="I168" s="74"/>
      <c r="J168" s="74">
        <v>141232</v>
      </c>
      <c r="K168" s="252"/>
      <c r="L168" s="31">
        <v>124473</v>
      </c>
      <c r="M168" s="26"/>
      <c r="N168" s="26">
        <v>124473</v>
      </c>
      <c r="O168" s="98"/>
      <c r="Q168" s="343"/>
      <c r="R168" s="265"/>
    </row>
    <row r="169" spans="1:18" s="13" customFormat="1" ht="17.25">
      <c r="A169" s="20"/>
      <c r="B169" s="34"/>
      <c r="C169" s="45" t="s">
        <v>52</v>
      </c>
      <c r="D169" s="169"/>
      <c r="E169" s="74"/>
      <c r="F169" s="74"/>
      <c r="G169" s="197"/>
      <c r="H169" s="169"/>
      <c r="I169" s="74"/>
      <c r="J169" s="74"/>
      <c r="K169" s="252"/>
      <c r="L169" s="259"/>
      <c r="M169" s="44"/>
      <c r="N169" s="44"/>
      <c r="O169" s="337"/>
      <c r="Q169" s="343"/>
      <c r="R169" s="265"/>
    </row>
    <row r="170" spans="1:18" s="13" customFormat="1" ht="17.25">
      <c r="A170" s="20"/>
      <c r="B170" s="34"/>
      <c r="C170" s="45" t="s">
        <v>53</v>
      </c>
      <c r="D170" s="169">
        <v>112</v>
      </c>
      <c r="E170" s="74"/>
      <c r="F170" s="74">
        <v>112</v>
      </c>
      <c r="G170" s="197"/>
      <c r="H170" s="169">
        <v>112</v>
      </c>
      <c r="I170" s="74"/>
      <c r="J170" s="74">
        <v>112</v>
      </c>
      <c r="K170" s="252"/>
      <c r="L170" s="31">
        <v>0</v>
      </c>
      <c r="M170" s="26"/>
      <c r="N170" s="26">
        <v>0</v>
      </c>
      <c r="O170" s="92"/>
      <c r="Q170" s="343"/>
      <c r="R170" s="265"/>
    </row>
    <row r="171" spans="1:18" s="12" customFormat="1">
      <c r="A171" s="20"/>
      <c r="B171" s="34"/>
      <c r="C171" s="95" t="s">
        <v>155</v>
      </c>
      <c r="D171" s="173">
        <f t="shared" ref="D171:G171" si="35">SUM(D166:D170)</f>
        <v>149559</v>
      </c>
      <c r="E171" s="174">
        <f t="shared" si="35"/>
        <v>8215</v>
      </c>
      <c r="F171" s="174">
        <f t="shared" si="35"/>
        <v>141344</v>
      </c>
      <c r="G171" s="198">
        <f t="shared" si="35"/>
        <v>0</v>
      </c>
      <c r="H171" s="173">
        <f>SUM(H166:H170)</f>
        <v>149559</v>
      </c>
      <c r="I171" s="174">
        <f t="shared" ref="I171:O171" si="36">SUM(I166:I170)</f>
        <v>8215</v>
      </c>
      <c r="J171" s="174">
        <f t="shared" si="36"/>
        <v>141344</v>
      </c>
      <c r="K171" s="317">
        <f t="shared" si="36"/>
        <v>0</v>
      </c>
      <c r="L171" s="324">
        <f t="shared" si="36"/>
        <v>124473</v>
      </c>
      <c r="M171" s="174">
        <f t="shared" si="36"/>
        <v>0</v>
      </c>
      <c r="N171" s="174">
        <f t="shared" si="36"/>
        <v>124473</v>
      </c>
      <c r="O171" s="317">
        <f t="shared" si="36"/>
        <v>0</v>
      </c>
      <c r="Q171" s="343"/>
      <c r="R171" s="265"/>
    </row>
    <row r="172" spans="1:18" s="6" customFormat="1">
      <c r="A172" s="39"/>
      <c r="B172" s="34"/>
      <c r="C172" s="95"/>
      <c r="D172" s="173"/>
      <c r="E172" s="174"/>
      <c r="F172" s="174"/>
      <c r="G172" s="198"/>
      <c r="H172" s="173"/>
      <c r="I172" s="174"/>
      <c r="J172" s="174"/>
      <c r="K172" s="317"/>
      <c r="L172" s="20"/>
      <c r="M172" s="27"/>
      <c r="N172" s="27"/>
      <c r="O172" s="80"/>
      <c r="Q172" s="343"/>
      <c r="R172" s="265"/>
    </row>
    <row r="173" spans="1:18" s="6" customFormat="1">
      <c r="A173" s="39"/>
      <c r="B173" s="34"/>
      <c r="C173" s="96" t="s">
        <v>218</v>
      </c>
      <c r="D173" s="177">
        <f t="shared" ref="D173:G173" si="37">D164+D171</f>
        <v>256228</v>
      </c>
      <c r="E173" s="179">
        <f t="shared" si="37"/>
        <v>81640</v>
      </c>
      <c r="F173" s="179">
        <f t="shared" si="37"/>
        <v>173288</v>
      </c>
      <c r="G173" s="196">
        <f t="shared" si="37"/>
        <v>1300</v>
      </c>
      <c r="H173" s="177">
        <f>H164+H171</f>
        <v>293207</v>
      </c>
      <c r="I173" s="179">
        <f>I164+I171</f>
        <v>118086</v>
      </c>
      <c r="J173" s="179">
        <f t="shared" ref="J173:O173" si="38">J164+J171</f>
        <v>174250</v>
      </c>
      <c r="K173" s="319">
        <f t="shared" si="38"/>
        <v>871</v>
      </c>
      <c r="L173" s="325">
        <f t="shared" si="38"/>
        <v>246562</v>
      </c>
      <c r="M173" s="179">
        <f t="shared" si="38"/>
        <v>88300</v>
      </c>
      <c r="N173" s="179">
        <f t="shared" si="38"/>
        <v>157379</v>
      </c>
      <c r="O173" s="321">
        <f t="shared" si="38"/>
        <v>883</v>
      </c>
      <c r="Q173" s="343"/>
      <c r="R173" s="265"/>
    </row>
    <row r="174" spans="1:18" s="6" customFormat="1">
      <c r="A174" s="39"/>
      <c r="B174" s="34"/>
      <c r="C174" s="96"/>
      <c r="D174" s="158"/>
      <c r="E174" s="165"/>
      <c r="F174" s="165"/>
      <c r="G174" s="195"/>
      <c r="H174" s="158"/>
      <c r="I174" s="165"/>
      <c r="J174" s="165"/>
      <c r="K174" s="322"/>
      <c r="L174" s="20"/>
      <c r="M174" s="27"/>
      <c r="N174" s="27"/>
      <c r="O174" s="27"/>
      <c r="Q174" s="343"/>
      <c r="R174" s="265"/>
    </row>
    <row r="175" spans="1:18" s="6" customFormat="1">
      <c r="A175" s="39"/>
      <c r="B175" s="21" t="s">
        <v>131</v>
      </c>
      <c r="C175" s="45" t="s">
        <v>354</v>
      </c>
      <c r="D175" s="93"/>
      <c r="E175" s="164"/>
      <c r="F175" s="164"/>
      <c r="G175" s="193"/>
      <c r="H175" s="93"/>
      <c r="I175" s="164"/>
      <c r="J175" s="164"/>
      <c r="K175" s="247"/>
      <c r="L175" s="20"/>
      <c r="M175" s="27"/>
      <c r="N175" s="27"/>
      <c r="O175" s="27"/>
      <c r="Q175" s="343"/>
      <c r="R175" s="265"/>
    </row>
    <row r="176" spans="1:18" s="6" customFormat="1">
      <c r="A176" s="39"/>
      <c r="B176" s="42"/>
      <c r="C176" s="45" t="s">
        <v>355</v>
      </c>
      <c r="D176" s="93"/>
      <c r="E176" s="164"/>
      <c r="F176" s="164"/>
      <c r="G176" s="193"/>
      <c r="H176" s="93"/>
      <c r="I176" s="164"/>
      <c r="J176" s="164"/>
      <c r="K176" s="247"/>
      <c r="L176" s="20"/>
      <c r="M176" s="27"/>
      <c r="N176" s="27"/>
      <c r="O176" s="27"/>
      <c r="Q176" s="343"/>
      <c r="R176" s="265"/>
    </row>
    <row r="177" spans="1:18" s="6" customFormat="1" ht="30">
      <c r="A177" s="248"/>
      <c r="B177" s="42"/>
      <c r="C177" s="45" t="s">
        <v>449</v>
      </c>
      <c r="D177" s="93"/>
      <c r="E177" s="164"/>
      <c r="F177" s="164"/>
      <c r="G177" s="193"/>
      <c r="H177" s="169">
        <v>5930</v>
      </c>
      <c r="I177" s="74">
        <v>5930</v>
      </c>
      <c r="J177" s="164"/>
      <c r="K177" s="247"/>
      <c r="L177" s="31">
        <v>5342</v>
      </c>
      <c r="M177" s="26">
        <v>5342</v>
      </c>
      <c r="N177" s="26"/>
      <c r="O177" s="26"/>
      <c r="Q177" s="343"/>
      <c r="R177" s="265"/>
    </row>
    <row r="178" spans="1:18" s="13" customFormat="1" ht="17.25">
      <c r="B178" s="34"/>
      <c r="C178" s="95" t="s">
        <v>155</v>
      </c>
      <c r="D178" s="157">
        <f>SUM(D175:D176)</f>
        <v>0</v>
      </c>
      <c r="E178" s="163">
        <f>SUM(E175:E176)</f>
        <v>0</v>
      </c>
      <c r="F178" s="163">
        <f>SUM(F175:F176)</f>
        <v>0</v>
      </c>
      <c r="G178" s="194">
        <f>SUM(G175:G176)</f>
        <v>0</v>
      </c>
      <c r="H178" s="173">
        <f t="shared" ref="H178:O178" si="39">SUM(H176:H177)</f>
        <v>5930</v>
      </c>
      <c r="I178" s="174">
        <f t="shared" si="39"/>
        <v>5930</v>
      </c>
      <c r="J178" s="174">
        <f t="shared" si="39"/>
        <v>0</v>
      </c>
      <c r="K178" s="323">
        <f t="shared" si="39"/>
        <v>0</v>
      </c>
      <c r="L178" s="324">
        <f t="shared" si="39"/>
        <v>5342</v>
      </c>
      <c r="M178" s="174">
        <f t="shared" si="39"/>
        <v>5342</v>
      </c>
      <c r="N178" s="174">
        <f t="shared" si="39"/>
        <v>0</v>
      </c>
      <c r="O178" s="174">
        <f t="shared" si="39"/>
        <v>0</v>
      </c>
      <c r="Q178" s="343"/>
      <c r="R178" s="265"/>
    </row>
    <row r="179" spans="1:18" s="11" customFormat="1">
      <c r="A179" s="23"/>
      <c r="B179" s="21"/>
      <c r="C179" s="45"/>
      <c r="D179" s="93"/>
      <c r="E179" s="164"/>
      <c r="F179" s="164"/>
      <c r="G179" s="193"/>
      <c r="H179" s="93"/>
      <c r="I179" s="164"/>
      <c r="J179" s="164"/>
      <c r="K179" s="247"/>
      <c r="L179" s="260"/>
      <c r="M179" s="29"/>
      <c r="N179" s="29"/>
      <c r="O179" s="29"/>
      <c r="Q179" s="343"/>
      <c r="R179" s="265"/>
    </row>
    <row r="180" spans="1:18" s="11" customFormat="1">
      <c r="A180" s="23"/>
      <c r="B180" s="21"/>
      <c r="C180" s="45" t="s">
        <v>356</v>
      </c>
      <c r="D180" s="93"/>
      <c r="E180" s="164"/>
      <c r="F180" s="164"/>
      <c r="G180" s="193"/>
      <c r="H180" s="93"/>
      <c r="I180" s="164"/>
      <c r="J180" s="164"/>
      <c r="K180" s="247"/>
      <c r="L180" s="260"/>
      <c r="M180" s="29"/>
      <c r="N180" s="29"/>
      <c r="O180" s="29"/>
      <c r="Q180" s="343"/>
      <c r="R180" s="265"/>
    </row>
    <row r="181" spans="1:18" s="11" customFormat="1">
      <c r="A181" s="23"/>
      <c r="B181" s="21"/>
      <c r="C181" s="45" t="s">
        <v>180</v>
      </c>
      <c r="D181" s="169">
        <v>1000</v>
      </c>
      <c r="E181" s="74">
        <v>1000</v>
      </c>
      <c r="F181" s="74"/>
      <c r="G181" s="197"/>
      <c r="H181" s="169">
        <v>1000</v>
      </c>
      <c r="I181" s="74">
        <v>1000</v>
      </c>
      <c r="J181" s="74"/>
      <c r="K181" s="252"/>
      <c r="L181" s="31">
        <v>375</v>
      </c>
      <c r="M181" s="26">
        <v>375</v>
      </c>
      <c r="N181" s="29"/>
      <c r="O181" s="29"/>
      <c r="Q181" s="343"/>
      <c r="R181" s="265"/>
    </row>
    <row r="182" spans="1:18" s="11" customFormat="1">
      <c r="A182" s="20"/>
      <c r="B182" s="42"/>
      <c r="C182" s="45" t="s">
        <v>233</v>
      </c>
      <c r="D182" s="169">
        <v>417</v>
      </c>
      <c r="E182" s="74">
        <v>417</v>
      </c>
      <c r="F182" s="74"/>
      <c r="G182" s="197"/>
      <c r="H182" s="169">
        <v>417</v>
      </c>
      <c r="I182" s="74">
        <v>417</v>
      </c>
      <c r="J182" s="74"/>
      <c r="K182" s="252"/>
      <c r="L182" s="31">
        <v>582</v>
      </c>
      <c r="M182" s="26">
        <v>582</v>
      </c>
      <c r="N182" s="29"/>
      <c r="O182" s="29"/>
      <c r="Q182" s="343"/>
      <c r="R182" s="265"/>
    </row>
    <row r="183" spans="1:18" s="11" customFormat="1">
      <c r="A183" s="20"/>
      <c r="B183" s="42"/>
      <c r="C183" s="45" t="s">
        <v>54</v>
      </c>
      <c r="D183" s="93"/>
      <c r="E183" s="164"/>
      <c r="F183" s="164"/>
      <c r="G183" s="193"/>
      <c r="H183" s="169">
        <v>1435</v>
      </c>
      <c r="I183" s="74">
        <v>1435</v>
      </c>
      <c r="J183" s="74"/>
      <c r="K183" s="252"/>
      <c r="L183" s="31">
        <v>1245</v>
      </c>
      <c r="M183" s="26">
        <v>1245</v>
      </c>
      <c r="N183" s="29"/>
      <c r="O183" s="29"/>
      <c r="Q183" s="343"/>
      <c r="R183" s="265"/>
    </row>
    <row r="184" spans="1:18" s="11" customFormat="1">
      <c r="A184" s="20"/>
      <c r="B184" s="42"/>
      <c r="C184" s="45" t="s">
        <v>450</v>
      </c>
      <c r="D184" s="93"/>
      <c r="E184" s="164"/>
      <c r="F184" s="164"/>
      <c r="G184" s="193"/>
      <c r="H184" s="169">
        <v>400</v>
      </c>
      <c r="I184" s="74">
        <v>400</v>
      </c>
      <c r="J184" s="74"/>
      <c r="K184" s="252"/>
      <c r="L184" s="31">
        <v>400</v>
      </c>
      <c r="M184" s="26">
        <v>400</v>
      </c>
      <c r="N184" s="29"/>
      <c r="O184" s="336"/>
      <c r="Q184" s="343"/>
      <c r="R184" s="265"/>
    </row>
    <row r="185" spans="1:18" s="11" customFormat="1" ht="30">
      <c r="A185" s="20"/>
      <c r="B185" s="42"/>
      <c r="C185" s="45" t="s">
        <v>451</v>
      </c>
      <c r="D185" s="93"/>
      <c r="E185" s="164"/>
      <c r="F185" s="164"/>
      <c r="G185" s="193"/>
      <c r="H185" s="169">
        <v>2090</v>
      </c>
      <c r="I185" s="74">
        <v>2090</v>
      </c>
      <c r="J185" s="74"/>
      <c r="K185" s="252"/>
      <c r="L185" s="31">
        <v>2090</v>
      </c>
      <c r="M185" s="26">
        <v>2090</v>
      </c>
      <c r="N185" s="29"/>
      <c r="O185" s="336"/>
      <c r="Q185" s="343"/>
      <c r="R185" s="265"/>
    </row>
    <row r="186" spans="1:18" s="11" customFormat="1">
      <c r="A186" s="20"/>
      <c r="B186" s="24"/>
      <c r="C186" s="95" t="s">
        <v>155</v>
      </c>
      <c r="D186" s="173">
        <f>SUM(D181:D182)</f>
        <v>1417</v>
      </c>
      <c r="E186" s="174">
        <f>SUM(E181:E182)</f>
        <v>1417</v>
      </c>
      <c r="F186" s="174">
        <f>SUM(F181:F182)</f>
        <v>0</v>
      </c>
      <c r="G186" s="198">
        <f>SUM(G181:G182)</f>
        <v>0</v>
      </c>
      <c r="H186" s="173">
        <f>SUM(H181:H185)</f>
        <v>5342</v>
      </c>
      <c r="I186" s="174">
        <f t="shared" ref="I186:O186" si="40">SUM(I181:I185)</f>
        <v>5342</v>
      </c>
      <c r="J186" s="174">
        <f t="shared" si="40"/>
        <v>0</v>
      </c>
      <c r="K186" s="317">
        <f t="shared" si="40"/>
        <v>0</v>
      </c>
      <c r="L186" s="324">
        <f t="shared" si="40"/>
        <v>4692</v>
      </c>
      <c r="M186" s="174">
        <f t="shared" si="40"/>
        <v>4692</v>
      </c>
      <c r="N186" s="174">
        <f t="shared" si="40"/>
        <v>0</v>
      </c>
      <c r="O186" s="317">
        <f t="shared" si="40"/>
        <v>0</v>
      </c>
      <c r="Q186" s="343"/>
      <c r="R186" s="265"/>
    </row>
    <row r="187" spans="1:18" s="11" customFormat="1">
      <c r="A187" s="20"/>
      <c r="B187" s="24"/>
      <c r="C187" s="95"/>
      <c r="D187" s="173"/>
      <c r="E187" s="174"/>
      <c r="F187" s="174"/>
      <c r="G187" s="198"/>
      <c r="H187" s="173"/>
      <c r="I187" s="174"/>
      <c r="J187" s="174"/>
      <c r="K187" s="317"/>
      <c r="L187" s="23"/>
      <c r="M187" s="30"/>
      <c r="N187" s="30"/>
      <c r="O187" s="318"/>
      <c r="Q187" s="343"/>
      <c r="R187" s="265"/>
    </row>
    <row r="188" spans="1:18" s="11" customFormat="1">
      <c r="A188" s="20"/>
      <c r="B188" s="24"/>
      <c r="C188" s="96" t="s">
        <v>219</v>
      </c>
      <c r="D188" s="177">
        <f t="shared" ref="D188:G188" si="41">D178+D186</f>
        <v>1417</v>
      </c>
      <c r="E188" s="179">
        <f t="shared" si="41"/>
        <v>1417</v>
      </c>
      <c r="F188" s="179">
        <f t="shared" si="41"/>
        <v>0</v>
      </c>
      <c r="G188" s="196">
        <f t="shared" si="41"/>
        <v>0</v>
      </c>
      <c r="H188" s="177">
        <f>H178+H186</f>
        <v>11272</v>
      </c>
      <c r="I188" s="179">
        <f t="shared" ref="I188:O188" si="42">I178+I186</f>
        <v>11272</v>
      </c>
      <c r="J188" s="179">
        <f t="shared" si="42"/>
        <v>0</v>
      </c>
      <c r="K188" s="209">
        <f t="shared" si="42"/>
        <v>0</v>
      </c>
      <c r="L188" s="325">
        <f t="shared" si="42"/>
        <v>10034</v>
      </c>
      <c r="M188" s="179">
        <f t="shared" si="42"/>
        <v>10034</v>
      </c>
      <c r="N188" s="179">
        <f t="shared" si="42"/>
        <v>0</v>
      </c>
      <c r="O188" s="209">
        <f t="shared" si="42"/>
        <v>0</v>
      </c>
      <c r="Q188" s="343"/>
      <c r="R188" s="265"/>
    </row>
    <row r="189" spans="1:18" s="11" customFormat="1">
      <c r="A189" s="20"/>
      <c r="B189" s="24"/>
      <c r="C189" s="95"/>
      <c r="D189" s="157"/>
      <c r="E189" s="163"/>
      <c r="F189" s="163"/>
      <c r="G189" s="194"/>
      <c r="H189" s="157"/>
      <c r="I189" s="163"/>
      <c r="J189" s="163"/>
      <c r="K189" s="329"/>
      <c r="L189" s="23"/>
      <c r="M189" s="30"/>
      <c r="N189" s="30"/>
      <c r="O189" s="318"/>
      <c r="Q189" s="343"/>
      <c r="R189" s="265"/>
    </row>
    <row r="190" spans="1:18" s="11" customFormat="1">
      <c r="A190" s="20"/>
      <c r="B190" s="21" t="s">
        <v>137</v>
      </c>
      <c r="C190" s="45" t="s">
        <v>166</v>
      </c>
      <c r="D190" s="169"/>
      <c r="E190" s="74"/>
      <c r="F190" s="74"/>
      <c r="G190" s="193"/>
      <c r="H190" s="169"/>
      <c r="I190" s="74"/>
      <c r="J190" s="74"/>
      <c r="K190" s="247"/>
      <c r="L190" s="23"/>
      <c r="M190" s="30"/>
      <c r="N190" s="30"/>
      <c r="O190" s="30"/>
      <c r="Q190" s="343"/>
      <c r="R190" s="265"/>
    </row>
    <row r="191" spans="1:18" s="11" customFormat="1">
      <c r="A191" s="20"/>
      <c r="B191" s="24"/>
      <c r="C191" s="45" t="s">
        <v>306</v>
      </c>
      <c r="D191" s="169"/>
      <c r="E191" s="74"/>
      <c r="F191" s="74"/>
      <c r="G191" s="193"/>
      <c r="H191" s="169"/>
      <c r="I191" s="74"/>
      <c r="J191" s="74"/>
      <c r="K191" s="247"/>
      <c r="L191" s="23"/>
      <c r="M191" s="30"/>
      <c r="N191" s="30"/>
      <c r="O191" s="30"/>
      <c r="Q191" s="343"/>
      <c r="R191" s="265"/>
    </row>
    <row r="192" spans="1:18" s="11" customFormat="1">
      <c r="A192" s="20"/>
      <c r="B192" s="24"/>
      <c r="C192" s="45" t="s">
        <v>307</v>
      </c>
      <c r="D192" s="169">
        <v>140653</v>
      </c>
      <c r="E192" s="74">
        <v>140653</v>
      </c>
      <c r="F192" s="74"/>
      <c r="G192" s="193"/>
      <c r="H192" s="169">
        <v>140653</v>
      </c>
      <c r="I192" s="74">
        <v>140653</v>
      </c>
      <c r="J192" s="74"/>
      <c r="K192" s="247"/>
      <c r="L192" s="31">
        <f>8182+63304</f>
        <v>71486</v>
      </c>
      <c r="M192" s="26">
        <v>71486</v>
      </c>
      <c r="N192" s="26"/>
      <c r="O192" s="29"/>
      <c r="Q192" s="343"/>
      <c r="R192" s="265"/>
    </row>
    <row r="193" spans="1:18" s="11" customFormat="1">
      <c r="A193" s="20"/>
      <c r="B193" s="24"/>
      <c r="C193" s="45" t="s">
        <v>378</v>
      </c>
      <c r="D193" s="169">
        <v>57000</v>
      </c>
      <c r="E193" s="74">
        <v>57000</v>
      </c>
      <c r="F193" s="74"/>
      <c r="G193" s="193"/>
      <c r="H193" s="169">
        <v>57000</v>
      </c>
      <c r="I193" s="74">
        <v>57000</v>
      </c>
      <c r="J193" s="74"/>
      <c r="K193" s="247"/>
      <c r="L193" s="31">
        <v>0</v>
      </c>
      <c r="M193" s="26">
        <v>0</v>
      </c>
      <c r="N193" s="26"/>
      <c r="O193" s="29"/>
      <c r="Q193" s="343"/>
      <c r="R193" s="265"/>
    </row>
    <row r="194" spans="1:18" s="11" customFormat="1">
      <c r="A194" s="20"/>
      <c r="B194" s="24"/>
      <c r="C194" s="45" t="s">
        <v>379</v>
      </c>
      <c r="D194" s="169">
        <v>100</v>
      </c>
      <c r="E194" s="74">
        <v>100</v>
      </c>
      <c r="F194" s="74"/>
      <c r="G194" s="193"/>
      <c r="H194" s="169">
        <v>100</v>
      </c>
      <c r="I194" s="74">
        <v>100</v>
      </c>
      <c r="J194" s="74"/>
      <c r="K194" s="247"/>
      <c r="L194" s="31">
        <v>1939</v>
      </c>
      <c r="M194" s="26">
        <v>1939</v>
      </c>
      <c r="N194" s="26"/>
      <c r="O194" s="29"/>
      <c r="Q194" s="343"/>
      <c r="R194" s="265"/>
    </row>
    <row r="195" spans="1:18" s="11" customFormat="1">
      <c r="A195" s="20"/>
      <c r="B195" s="24"/>
      <c r="C195" s="45" t="s">
        <v>380</v>
      </c>
      <c r="D195" s="169">
        <v>943</v>
      </c>
      <c r="E195" s="74">
        <v>943</v>
      </c>
      <c r="F195" s="74"/>
      <c r="G195" s="193"/>
      <c r="H195" s="169">
        <v>943</v>
      </c>
      <c r="I195" s="74">
        <v>943</v>
      </c>
      <c r="J195" s="74"/>
      <c r="K195" s="247"/>
      <c r="L195" s="31">
        <v>768</v>
      </c>
      <c r="M195" s="26">
        <v>768</v>
      </c>
      <c r="N195" s="26"/>
      <c r="O195" s="29"/>
      <c r="Q195" s="343"/>
      <c r="R195" s="265"/>
    </row>
    <row r="196" spans="1:18" s="11" customFormat="1">
      <c r="A196" s="20"/>
      <c r="B196" s="24"/>
      <c r="C196" s="95" t="s">
        <v>155</v>
      </c>
      <c r="D196" s="173">
        <f t="shared" ref="D196:G196" si="43">SUM(D192:D195)</f>
        <v>198696</v>
      </c>
      <c r="E196" s="174">
        <f t="shared" si="43"/>
        <v>198696</v>
      </c>
      <c r="F196" s="174">
        <f t="shared" si="43"/>
        <v>0</v>
      </c>
      <c r="G196" s="198">
        <f t="shared" si="43"/>
        <v>0</v>
      </c>
      <c r="H196" s="173">
        <f>SUM(H192:H195)</f>
        <v>198696</v>
      </c>
      <c r="I196" s="174">
        <f>SUM(I192:I195)</f>
        <v>198696</v>
      </c>
      <c r="J196" s="174">
        <f t="shared" ref="J196:O196" si="44">SUM(J192:J195)</f>
        <v>0</v>
      </c>
      <c r="K196" s="323">
        <f t="shared" si="44"/>
        <v>0</v>
      </c>
      <c r="L196" s="324">
        <f t="shared" si="44"/>
        <v>74193</v>
      </c>
      <c r="M196" s="174">
        <f t="shared" si="44"/>
        <v>74193</v>
      </c>
      <c r="N196" s="174">
        <f t="shared" si="44"/>
        <v>0</v>
      </c>
      <c r="O196" s="174">
        <f t="shared" si="44"/>
        <v>0</v>
      </c>
      <c r="Q196" s="343"/>
      <c r="R196" s="265"/>
    </row>
    <row r="197" spans="1:18" s="11" customFormat="1">
      <c r="A197" s="20"/>
      <c r="B197" s="24"/>
      <c r="C197" s="96" t="s">
        <v>220</v>
      </c>
      <c r="D197" s="177">
        <f t="shared" ref="D197:G197" si="45">D196</f>
        <v>198696</v>
      </c>
      <c r="E197" s="179">
        <f t="shared" si="45"/>
        <v>198696</v>
      </c>
      <c r="F197" s="179">
        <f t="shared" si="45"/>
        <v>0</v>
      </c>
      <c r="G197" s="196">
        <f t="shared" si="45"/>
        <v>0</v>
      </c>
      <c r="H197" s="177">
        <f>H196</f>
        <v>198696</v>
      </c>
      <c r="I197" s="179">
        <f>I196</f>
        <v>198696</v>
      </c>
      <c r="J197" s="179">
        <f t="shared" ref="J197:O197" si="46">J196</f>
        <v>0</v>
      </c>
      <c r="K197" s="319">
        <f t="shared" si="46"/>
        <v>0</v>
      </c>
      <c r="L197" s="325">
        <f>L196</f>
        <v>74193</v>
      </c>
      <c r="M197" s="179">
        <f t="shared" si="46"/>
        <v>74193</v>
      </c>
      <c r="N197" s="179">
        <f t="shared" si="46"/>
        <v>0</v>
      </c>
      <c r="O197" s="179">
        <f t="shared" si="46"/>
        <v>0</v>
      </c>
      <c r="Q197" s="343"/>
      <c r="R197" s="265"/>
    </row>
    <row r="198" spans="1:18" s="11" customFormat="1">
      <c r="A198" s="20"/>
      <c r="B198" s="24"/>
      <c r="C198" s="45"/>
      <c r="D198" s="169"/>
      <c r="E198" s="74"/>
      <c r="F198" s="74"/>
      <c r="G198" s="193"/>
      <c r="H198" s="169"/>
      <c r="I198" s="74"/>
      <c r="J198" s="74"/>
      <c r="K198" s="247"/>
      <c r="L198" s="23"/>
      <c r="M198" s="30"/>
      <c r="N198" s="30"/>
      <c r="O198" s="30"/>
      <c r="Q198" s="343"/>
      <c r="R198" s="265"/>
    </row>
    <row r="199" spans="1:18" s="11" customFormat="1">
      <c r="A199" s="20"/>
      <c r="B199" s="24"/>
      <c r="C199" s="94" t="s">
        <v>123</v>
      </c>
      <c r="D199" s="178">
        <f t="shared" ref="D199:G199" si="47">D93+D131+D139+D173+D188+D197</f>
        <v>2599974</v>
      </c>
      <c r="E199" s="180">
        <f t="shared" si="47"/>
        <v>2134544</v>
      </c>
      <c r="F199" s="180">
        <f t="shared" si="47"/>
        <v>329370</v>
      </c>
      <c r="G199" s="199">
        <f t="shared" si="47"/>
        <v>136060</v>
      </c>
      <c r="H199" s="178">
        <f>H93+H131+H139+H173+H188+H197</f>
        <v>3454979</v>
      </c>
      <c r="I199" s="180">
        <f>I93+I131+I139+I173+I188+I197</f>
        <v>3003041</v>
      </c>
      <c r="J199" s="180">
        <f t="shared" ref="J199:O199" si="48">J93+J131+J139+J173+J188+J197</f>
        <v>330332</v>
      </c>
      <c r="K199" s="330">
        <f t="shared" si="48"/>
        <v>121606</v>
      </c>
      <c r="L199" s="334">
        <f t="shared" si="48"/>
        <v>3192667</v>
      </c>
      <c r="M199" s="180">
        <f t="shared" si="48"/>
        <v>2757588</v>
      </c>
      <c r="N199" s="180">
        <f t="shared" si="48"/>
        <v>313461</v>
      </c>
      <c r="O199" s="180">
        <f t="shared" si="48"/>
        <v>121618</v>
      </c>
      <c r="Q199" s="343"/>
      <c r="R199" s="265"/>
    </row>
    <row r="200" spans="1:18" s="11" customFormat="1">
      <c r="A200" s="20"/>
      <c r="B200" s="24"/>
      <c r="C200" s="25"/>
      <c r="D200" s="154"/>
      <c r="E200" s="30"/>
      <c r="F200" s="30"/>
      <c r="G200" s="188"/>
      <c r="H200" s="154"/>
      <c r="I200" s="30"/>
      <c r="J200" s="30"/>
      <c r="K200" s="239"/>
      <c r="L200" s="23"/>
      <c r="M200" s="30"/>
      <c r="N200" s="30"/>
      <c r="O200" s="30"/>
      <c r="R200" s="265"/>
    </row>
    <row r="201" spans="1:18" s="11" customFormat="1">
      <c r="A201" s="20"/>
      <c r="B201" s="24"/>
      <c r="C201" s="25"/>
      <c r="D201" s="154"/>
      <c r="E201" s="30"/>
      <c r="F201" s="30"/>
      <c r="G201" s="188"/>
      <c r="H201" s="154"/>
      <c r="I201" s="30"/>
      <c r="J201" s="30"/>
      <c r="K201" s="239"/>
      <c r="L201" s="23"/>
      <c r="M201" s="30"/>
      <c r="N201" s="30"/>
      <c r="O201" s="30"/>
      <c r="R201" s="265"/>
    </row>
    <row r="202" spans="1:18" s="11" customFormat="1">
      <c r="A202" s="693" t="s">
        <v>132</v>
      </c>
      <c r="B202" s="694"/>
      <c r="C202" s="695"/>
      <c r="D202" s="200">
        <f t="shared" ref="D202:G202" si="49">D53+D67+D199</f>
        <v>2712272</v>
      </c>
      <c r="E202" s="183">
        <f t="shared" si="49"/>
        <v>2242942</v>
      </c>
      <c r="F202" s="183">
        <f t="shared" si="49"/>
        <v>333270</v>
      </c>
      <c r="G202" s="201">
        <f t="shared" si="49"/>
        <v>136060</v>
      </c>
      <c r="H202" s="200">
        <f>H53+H67+H199</f>
        <v>3613151</v>
      </c>
      <c r="I202" s="183">
        <f>I53+I67+I199</f>
        <v>3157313</v>
      </c>
      <c r="J202" s="183">
        <f t="shared" ref="J202:O202" si="50">J53+J67+J199</f>
        <v>334232</v>
      </c>
      <c r="K202" s="331">
        <f t="shared" si="50"/>
        <v>121606</v>
      </c>
      <c r="L202" s="335">
        <f t="shared" si="50"/>
        <v>3343814</v>
      </c>
      <c r="M202" s="183">
        <f t="shared" si="50"/>
        <v>2905441</v>
      </c>
      <c r="N202" s="183">
        <f t="shared" si="50"/>
        <v>316755</v>
      </c>
      <c r="O202" s="183">
        <f t="shared" si="50"/>
        <v>121618</v>
      </c>
    </row>
    <row r="203" spans="1:18" s="11" customFormat="1">
      <c r="A203" s="20"/>
      <c r="B203" s="24"/>
      <c r="C203" s="25"/>
      <c r="D203" s="154"/>
      <c r="E203" s="30"/>
      <c r="F203" s="30"/>
      <c r="G203" s="188"/>
      <c r="H203" s="154"/>
      <c r="I203" s="30"/>
      <c r="J203" s="30"/>
      <c r="K203" s="239"/>
      <c r="L203" s="23"/>
      <c r="M203" s="30"/>
      <c r="N203" s="30"/>
      <c r="O203" s="30"/>
    </row>
    <row r="204" spans="1:18" s="11" customFormat="1" ht="30">
      <c r="A204" s="20"/>
      <c r="B204" s="91" t="s">
        <v>139</v>
      </c>
      <c r="C204" s="48" t="s">
        <v>167</v>
      </c>
      <c r="D204" s="181"/>
      <c r="E204" s="182"/>
      <c r="F204" s="182"/>
      <c r="G204" s="202"/>
      <c r="H204" s="181"/>
      <c r="I204" s="182"/>
      <c r="J204" s="182"/>
      <c r="K204" s="332"/>
      <c r="L204" s="23"/>
      <c r="M204" s="30"/>
      <c r="N204" s="30"/>
      <c r="O204" s="30"/>
    </row>
    <row r="205" spans="1:18" s="11" customFormat="1">
      <c r="A205" s="20"/>
      <c r="B205" s="24" t="s">
        <v>168</v>
      </c>
      <c r="C205" s="25" t="s">
        <v>164</v>
      </c>
      <c r="D205" s="150"/>
      <c r="E205" s="29"/>
      <c r="F205" s="29"/>
      <c r="G205" s="170"/>
      <c r="H205" s="150"/>
      <c r="I205" s="29"/>
      <c r="J205" s="29"/>
      <c r="K205" s="159"/>
      <c r="L205" s="23"/>
      <c r="M205" s="30"/>
      <c r="N205" s="30"/>
      <c r="O205" s="30"/>
    </row>
    <row r="206" spans="1:18" s="13" customFormat="1" ht="17.25">
      <c r="A206" s="33"/>
      <c r="B206" s="34"/>
      <c r="C206" s="22" t="s">
        <v>309</v>
      </c>
      <c r="D206" s="151">
        <v>326</v>
      </c>
      <c r="E206" s="26">
        <v>326</v>
      </c>
      <c r="F206" s="26"/>
      <c r="G206" s="190"/>
      <c r="H206" s="151">
        <v>326</v>
      </c>
      <c r="I206" s="26">
        <v>326</v>
      </c>
      <c r="J206" s="26"/>
      <c r="K206" s="244"/>
      <c r="L206" s="31">
        <v>326</v>
      </c>
      <c r="M206" s="26">
        <v>326</v>
      </c>
      <c r="N206" s="26"/>
      <c r="O206" s="26"/>
    </row>
    <row r="207" spans="1:18" s="13" customFormat="1" ht="17.25">
      <c r="A207" s="33"/>
      <c r="B207" s="34"/>
      <c r="C207" s="22" t="s">
        <v>310</v>
      </c>
      <c r="D207" s="151">
        <v>1280</v>
      </c>
      <c r="E207" s="26">
        <v>1280</v>
      </c>
      <c r="F207" s="26"/>
      <c r="G207" s="190"/>
      <c r="H207" s="151">
        <v>1280</v>
      </c>
      <c r="I207" s="26">
        <v>1280</v>
      </c>
      <c r="J207" s="26"/>
      <c r="K207" s="244"/>
      <c r="L207" s="31">
        <v>1280</v>
      </c>
      <c r="M207" s="26">
        <v>1280</v>
      </c>
      <c r="N207" s="26"/>
      <c r="O207" s="26"/>
    </row>
    <row r="208" spans="1:18" s="11" customFormat="1">
      <c r="A208" s="20"/>
      <c r="B208" s="21"/>
      <c r="C208" s="22" t="s">
        <v>311</v>
      </c>
      <c r="D208" s="151">
        <v>3102</v>
      </c>
      <c r="E208" s="26">
        <v>3102</v>
      </c>
      <c r="F208" s="26"/>
      <c r="G208" s="190"/>
      <c r="H208" s="151">
        <v>3102</v>
      </c>
      <c r="I208" s="26">
        <v>3102</v>
      </c>
      <c r="J208" s="26"/>
      <c r="K208" s="244"/>
      <c r="L208" s="31">
        <v>3102</v>
      </c>
      <c r="M208" s="26">
        <v>3102</v>
      </c>
      <c r="N208" s="26"/>
      <c r="O208" s="26"/>
    </row>
    <row r="209" spans="1:15" s="12" customFormat="1">
      <c r="A209" s="162"/>
      <c r="B209" s="34"/>
      <c r="C209" s="22" t="s">
        <v>312</v>
      </c>
      <c r="D209" s="151">
        <v>1392</v>
      </c>
      <c r="E209" s="26">
        <v>1392</v>
      </c>
      <c r="F209" s="26"/>
      <c r="G209" s="190"/>
      <c r="H209" s="151">
        <v>1392</v>
      </c>
      <c r="I209" s="26">
        <v>1392</v>
      </c>
      <c r="J209" s="26"/>
      <c r="K209" s="244"/>
      <c r="L209" s="31">
        <v>1392</v>
      </c>
      <c r="M209" s="26">
        <v>1392</v>
      </c>
      <c r="N209" s="26"/>
      <c r="O209" s="26"/>
    </row>
    <row r="210" spans="1:15" s="12" customFormat="1">
      <c r="A210" s="33"/>
      <c r="B210" s="34"/>
      <c r="C210" s="22" t="s">
        <v>313</v>
      </c>
      <c r="D210" s="151">
        <v>1146</v>
      </c>
      <c r="E210" s="26">
        <v>1146</v>
      </c>
      <c r="F210" s="26"/>
      <c r="G210" s="190"/>
      <c r="H210" s="151">
        <v>1146</v>
      </c>
      <c r="I210" s="26">
        <v>1146</v>
      </c>
      <c r="J210" s="26"/>
      <c r="K210" s="244"/>
      <c r="L210" s="31">
        <v>5698</v>
      </c>
      <c r="M210" s="26">
        <v>5698</v>
      </c>
      <c r="N210" s="26"/>
      <c r="O210" s="26"/>
    </row>
    <row r="211" spans="1:15" s="6" customFormat="1">
      <c r="A211" s="20"/>
      <c r="B211" s="21"/>
      <c r="C211" s="22" t="s">
        <v>182</v>
      </c>
      <c r="D211" s="151">
        <v>33514</v>
      </c>
      <c r="E211" s="26">
        <v>33514</v>
      </c>
      <c r="F211" s="26"/>
      <c r="G211" s="190"/>
      <c r="H211" s="151">
        <v>33514</v>
      </c>
      <c r="I211" s="26">
        <v>33514</v>
      </c>
      <c r="J211" s="26"/>
      <c r="K211" s="244"/>
      <c r="L211" s="151">
        <v>25002</v>
      </c>
      <c r="M211" s="26">
        <v>25002</v>
      </c>
      <c r="N211" s="26"/>
      <c r="O211" s="26"/>
    </row>
    <row r="212" spans="1:15" s="6" customFormat="1">
      <c r="A212" s="20"/>
      <c r="B212" s="21"/>
      <c r="C212" s="22" t="s">
        <v>326</v>
      </c>
      <c r="D212" s="151">
        <v>5499</v>
      </c>
      <c r="E212" s="26">
        <v>5499</v>
      </c>
      <c r="F212" s="26"/>
      <c r="G212" s="190"/>
      <c r="H212" s="151">
        <v>5499</v>
      </c>
      <c r="I212" s="26">
        <v>5499</v>
      </c>
      <c r="J212" s="26"/>
      <c r="K212" s="244"/>
      <c r="L212" s="151">
        <v>5499</v>
      </c>
      <c r="M212" s="26">
        <v>5499</v>
      </c>
      <c r="N212" s="26"/>
      <c r="O212" s="26"/>
    </row>
    <row r="213" spans="1:15" s="6" customFormat="1">
      <c r="A213" s="20"/>
      <c r="B213" s="21"/>
      <c r="C213" s="25" t="s">
        <v>153</v>
      </c>
      <c r="D213" s="150">
        <f t="shared" ref="D213:G213" si="51">SUM(D206:D212)</f>
        <v>46259</v>
      </c>
      <c r="E213" s="29">
        <f t="shared" si="51"/>
        <v>46259</v>
      </c>
      <c r="F213" s="29">
        <f t="shared" si="51"/>
        <v>0</v>
      </c>
      <c r="G213" s="159">
        <f t="shared" si="51"/>
        <v>0</v>
      </c>
      <c r="H213" s="150">
        <f>SUM(H206:H212)</f>
        <v>46259</v>
      </c>
      <c r="I213" s="29">
        <f>SUM(I206:I212)</f>
        <v>46259</v>
      </c>
      <c r="J213" s="29">
        <f t="shared" ref="J213:O213" si="52">SUM(J206:J212)</f>
        <v>0</v>
      </c>
      <c r="K213" s="326">
        <f t="shared" si="52"/>
        <v>0</v>
      </c>
      <c r="L213" s="260">
        <f t="shared" si="52"/>
        <v>42299</v>
      </c>
      <c r="M213" s="29">
        <f t="shared" si="52"/>
        <v>42299</v>
      </c>
      <c r="N213" s="29">
        <f t="shared" si="52"/>
        <v>0</v>
      </c>
      <c r="O213" s="29">
        <f t="shared" si="52"/>
        <v>0</v>
      </c>
    </row>
    <row r="214" spans="1:15" s="6" customFormat="1">
      <c r="A214" s="20"/>
      <c r="B214" s="21"/>
      <c r="C214" s="25"/>
      <c r="D214" s="150"/>
      <c r="E214" s="29"/>
      <c r="F214" s="29"/>
      <c r="G214" s="159"/>
      <c r="H214" s="150"/>
      <c r="I214" s="29"/>
      <c r="J214" s="29"/>
      <c r="K214" s="159"/>
      <c r="L214" s="20"/>
      <c r="M214" s="27"/>
      <c r="N214" s="27"/>
      <c r="O214" s="27"/>
    </row>
    <row r="215" spans="1:15" s="6" customFormat="1">
      <c r="A215" s="20"/>
      <c r="B215" s="24" t="s">
        <v>169</v>
      </c>
      <c r="C215" s="25" t="s">
        <v>163</v>
      </c>
      <c r="D215" s="150"/>
      <c r="E215" s="29"/>
      <c r="F215" s="29"/>
      <c r="G215" s="170"/>
      <c r="H215" s="150"/>
      <c r="I215" s="29"/>
      <c r="J215" s="29"/>
      <c r="K215" s="159"/>
      <c r="L215" s="20"/>
      <c r="M215" s="27"/>
      <c r="N215" s="27"/>
      <c r="O215" s="27"/>
    </row>
    <row r="216" spans="1:15" s="6" customFormat="1">
      <c r="A216" s="20"/>
      <c r="B216" s="21"/>
      <c r="C216" s="22" t="s">
        <v>309</v>
      </c>
      <c r="D216" s="151">
        <v>0</v>
      </c>
      <c r="E216" s="26"/>
      <c r="F216" s="26"/>
      <c r="G216" s="190"/>
      <c r="H216" s="151">
        <v>0</v>
      </c>
      <c r="I216" s="26"/>
      <c r="J216" s="26"/>
      <c r="K216" s="244"/>
      <c r="L216" s="20"/>
      <c r="M216" s="27"/>
      <c r="N216" s="27"/>
      <c r="O216" s="27"/>
    </row>
    <row r="217" spans="1:15" s="6" customFormat="1">
      <c r="A217" s="20"/>
      <c r="B217" s="24"/>
      <c r="C217" s="22" t="s">
        <v>310</v>
      </c>
      <c r="D217" s="151">
        <v>0</v>
      </c>
      <c r="E217" s="26"/>
      <c r="F217" s="26"/>
      <c r="G217" s="190"/>
      <c r="H217" s="151">
        <v>0</v>
      </c>
      <c r="I217" s="26"/>
      <c r="J217" s="26"/>
      <c r="K217" s="244"/>
      <c r="L217" s="20"/>
      <c r="M217" s="27"/>
      <c r="N217" s="27"/>
      <c r="O217" s="27"/>
    </row>
    <row r="218" spans="1:15" s="6" customFormat="1">
      <c r="A218" s="20"/>
      <c r="B218" s="21"/>
      <c r="C218" s="22" t="s">
        <v>311</v>
      </c>
      <c r="D218" s="151">
        <v>0</v>
      </c>
      <c r="E218" s="26"/>
      <c r="F218" s="26"/>
      <c r="G218" s="190"/>
      <c r="H218" s="151">
        <v>0</v>
      </c>
      <c r="I218" s="26"/>
      <c r="J218" s="26"/>
      <c r="K218" s="244"/>
      <c r="L218" s="20"/>
      <c r="M218" s="27"/>
      <c r="N218" s="27"/>
      <c r="O218" s="27"/>
    </row>
    <row r="219" spans="1:15" s="6" customFormat="1">
      <c r="A219" s="20"/>
      <c r="B219" s="21"/>
      <c r="C219" s="22" t="s">
        <v>312</v>
      </c>
      <c r="D219" s="151">
        <v>0</v>
      </c>
      <c r="E219" s="26"/>
      <c r="F219" s="26"/>
      <c r="G219" s="190"/>
      <c r="H219" s="151">
        <v>0</v>
      </c>
      <c r="I219" s="26"/>
      <c r="J219" s="26"/>
      <c r="K219" s="244"/>
      <c r="L219" s="20"/>
      <c r="M219" s="27"/>
      <c r="N219" s="27"/>
      <c r="O219" s="27"/>
    </row>
    <row r="220" spans="1:15" s="6" customFormat="1">
      <c r="A220" s="20"/>
      <c r="B220" s="21"/>
      <c r="C220" s="22" t="s">
        <v>313</v>
      </c>
      <c r="D220" s="151">
        <v>0</v>
      </c>
      <c r="E220" s="26"/>
      <c r="F220" s="26"/>
      <c r="G220" s="190"/>
      <c r="H220" s="151">
        <v>0</v>
      </c>
      <c r="I220" s="26"/>
      <c r="J220" s="26"/>
      <c r="K220" s="244"/>
      <c r="L220" s="20"/>
      <c r="M220" s="27"/>
      <c r="N220" s="27"/>
      <c r="O220" s="27"/>
    </row>
    <row r="221" spans="1:15" s="6" customFormat="1">
      <c r="A221" s="20"/>
      <c r="B221" s="21"/>
      <c r="C221" s="22" t="s">
        <v>182</v>
      </c>
      <c r="D221" s="151">
        <v>44893</v>
      </c>
      <c r="E221" s="26">
        <v>44893</v>
      </c>
      <c r="F221" s="26"/>
      <c r="G221" s="190"/>
      <c r="H221" s="151">
        <v>44893</v>
      </c>
      <c r="I221" s="26">
        <v>44893</v>
      </c>
      <c r="J221" s="26"/>
      <c r="K221" s="244"/>
      <c r="L221" s="151">
        <v>44893</v>
      </c>
      <c r="M221" s="26">
        <v>44893</v>
      </c>
      <c r="N221" s="26"/>
      <c r="O221" s="27"/>
    </row>
    <row r="222" spans="1:15" s="6" customFormat="1">
      <c r="A222" s="20"/>
      <c r="B222" s="21"/>
      <c r="C222" s="22" t="s">
        <v>181</v>
      </c>
      <c r="D222" s="151">
        <v>165116</v>
      </c>
      <c r="E222" s="26">
        <v>165116</v>
      </c>
      <c r="F222" s="26"/>
      <c r="G222" s="190"/>
      <c r="H222" s="151">
        <v>165116</v>
      </c>
      <c r="I222" s="26">
        <v>165116</v>
      </c>
      <c r="J222" s="26"/>
      <c r="K222" s="244"/>
      <c r="L222" s="151">
        <v>165116</v>
      </c>
      <c r="M222" s="26">
        <v>165116</v>
      </c>
      <c r="N222" s="26"/>
      <c r="O222" s="27"/>
    </row>
    <row r="223" spans="1:15" s="6" customFormat="1">
      <c r="A223" s="20"/>
      <c r="B223" s="21"/>
      <c r="C223" s="22" t="s">
        <v>314</v>
      </c>
      <c r="D223" s="151">
        <v>57235</v>
      </c>
      <c r="E223" s="26"/>
      <c r="F223" s="26">
        <v>57235</v>
      </c>
      <c r="G223" s="190"/>
      <c r="H223" s="151">
        <v>57235</v>
      </c>
      <c r="I223" s="26"/>
      <c r="J223" s="26">
        <v>57235</v>
      </c>
      <c r="K223" s="244"/>
      <c r="L223" s="151">
        <v>57235</v>
      </c>
      <c r="M223" s="26"/>
      <c r="N223" s="26">
        <v>57235</v>
      </c>
      <c r="O223" s="27"/>
    </row>
    <row r="224" spans="1:15" s="6" customFormat="1">
      <c r="A224" s="20"/>
      <c r="B224" s="21"/>
      <c r="C224" s="25" t="s">
        <v>153</v>
      </c>
      <c r="D224" s="150">
        <f t="shared" ref="D224:G224" si="53">SUM(D216:D223)</f>
        <v>267244</v>
      </c>
      <c r="E224" s="29">
        <f t="shared" si="53"/>
        <v>210009</v>
      </c>
      <c r="F224" s="29">
        <f t="shared" si="53"/>
        <v>57235</v>
      </c>
      <c r="G224" s="170">
        <f t="shared" si="53"/>
        <v>0</v>
      </c>
      <c r="H224" s="150">
        <f>SUM(H216:H223)</f>
        <v>267244</v>
      </c>
      <c r="I224" s="29">
        <f>SUM(I216:I223)</f>
        <v>210009</v>
      </c>
      <c r="J224" s="29">
        <f t="shared" ref="J224:O224" si="54">SUM(J216:J223)</f>
        <v>57235</v>
      </c>
      <c r="K224" s="326">
        <f t="shared" si="54"/>
        <v>0</v>
      </c>
      <c r="L224" s="260">
        <f t="shared" si="54"/>
        <v>267244</v>
      </c>
      <c r="M224" s="29">
        <f t="shared" si="54"/>
        <v>210009</v>
      </c>
      <c r="N224" s="29">
        <f t="shared" si="54"/>
        <v>57235</v>
      </c>
      <c r="O224" s="29">
        <f t="shared" si="54"/>
        <v>0</v>
      </c>
    </row>
    <row r="225" spans="1:15" s="6" customFormat="1">
      <c r="A225" s="20"/>
      <c r="B225" s="21"/>
      <c r="C225" s="25"/>
      <c r="D225" s="154"/>
      <c r="E225" s="30"/>
      <c r="F225" s="30"/>
      <c r="G225" s="188"/>
      <c r="H225" s="154"/>
      <c r="I225" s="30"/>
      <c r="J225" s="30"/>
      <c r="K225" s="239"/>
      <c r="L225" s="20"/>
      <c r="M225" s="27"/>
      <c r="N225" s="27"/>
      <c r="O225" s="27"/>
    </row>
    <row r="226" spans="1:15" s="6" customFormat="1">
      <c r="A226" s="20"/>
      <c r="B226" s="24" t="s">
        <v>162</v>
      </c>
      <c r="C226" s="25" t="s">
        <v>133</v>
      </c>
      <c r="D226" s="154"/>
      <c r="E226" s="30"/>
      <c r="F226" s="30"/>
      <c r="G226" s="188"/>
      <c r="H226" s="154"/>
      <c r="I226" s="30"/>
      <c r="J226" s="30"/>
      <c r="K226" s="239"/>
      <c r="L226" s="20"/>
      <c r="M226" s="27"/>
      <c r="N226" s="27"/>
      <c r="O226" s="27"/>
    </row>
    <row r="227" spans="1:15" s="6" customFormat="1">
      <c r="A227" s="20"/>
      <c r="B227" s="24"/>
      <c r="C227" s="22" t="s">
        <v>134</v>
      </c>
      <c r="D227" s="153"/>
      <c r="E227" s="27"/>
      <c r="F227" s="27"/>
      <c r="G227" s="187"/>
      <c r="H227" s="153"/>
      <c r="I227" s="27"/>
      <c r="J227" s="27"/>
      <c r="K227" s="237"/>
      <c r="L227" s="20"/>
      <c r="M227" s="27"/>
      <c r="N227" s="27"/>
      <c r="O227" s="27"/>
    </row>
    <row r="228" spans="1:15" s="6" customFormat="1">
      <c r="A228" s="20"/>
      <c r="B228" s="21"/>
      <c r="C228" s="22" t="s">
        <v>135</v>
      </c>
      <c r="D228" s="153">
        <v>0</v>
      </c>
      <c r="E228" s="27"/>
      <c r="F228" s="27"/>
      <c r="G228" s="187"/>
      <c r="H228" s="153">
        <v>0</v>
      </c>
      <c r="I228" s="27"/>
      <c r="J228" s="27"/>
      <c r="K228" s="237"/>
      <c r="L228" s="20"/>
      <c r="M228" s="27"/>
      <c r="N228" s="27"/>
      <c r="O228" s="27"/>
    </row>
    <row r="229" spans="1:15" s="6" customFormat="1">
      <c r="A229" s="20"/>
      <c r="B229" s="21"/>
      <c r="C229" s="22" t="s">
        <v>127</v>
      </c>
      <c r="D229" s="153">
        <v>0</v>
      </c>
      <c r="E229" s="27"/>
      <c r="F229" s="27"/>
      <c r="G229" s="187"/>
      <c r="H229" s="151">
        <v>8000</v>
      </c>
      <c r="I229" s="26">
        <v>8000</v>
      </c>
      <c r="J229" s="26"/>
      <c r="K229" s="244"/>
      <c r="L229" s="31">
        <v>8000</v>
      </c>
      <c r="M229" s="26">
        <v>8000</v>
      </c>
      <c r="N229" s="27"/>
      <c r="O229" s="27"/>
    </row>
    <row r="230" spans="1:15" s="6" customFormat="1">
      <c r="A230" s="20"/>
      <c r="B230" s="21"/>
      <c r="C230" s="22" t="s">
        <v>525</v>
      </c>
      <c r="D230" s="153"/>
      <c r="E230" s="27"/>
      <c r="F230" s="27"/>
      <c r="G230" s="187"/>
      <c r="H230" s="151"/>
      <c r="I230" s="26"/>
      <c r="J230" s="26"/>
      <c r="K230" s="244"/>
      <c r="L230" s="31">
        <v>38567</v>
      </c>
      <c r="M230" s="26">
        <v>38567</v>
      </c>
      <c r="N230" s="27"/>
      <c r="O230" s="27"/>
    </row>
    <row r="231" spans="1:15" s="6" customFormat="1">
      <c r="A231" s="20"/>
      <c r="B231" s="21"/>
      <c r="C231" s="25" t="s">
        <v>153</v>
      </c>
      <c r="D231" s="154">
        <f t="shared" ref="D231:G231" si="55">SUM(D228:D229)</f>
        <v>0</v>
      </c>
      <c r="E231" s="30">
        <f t="shared" si="55"/>
        <v>0</v>
      </c>
      <c r="F231" s="30">
        <f t="shared" si="55"/>
        <v>0</v>
      </c>
      <c r="G231" s="188">
        <f t="shared" si="55"/>
        <v>0</v>
      </c>
      <c r="H231" s="150">
        <f>SUM(H228:H229)</f>
        <v>8000</v>
      </c>
      <c r="I231" s="29">
        <f>SUM(I228:I229)</f>
        <v>8000</v>
      </c>
      <c r="J231" s="29">
        <f t="shared" ref="J231:K231" si="56">SUM(J228:J229)</f>
        <v>0</v>
      </c>
      <c r="K231" s="326">
        <f t="shared" si="56"/>
        <v>0</v>
      </c>
      <c r="L231" s="150">
        <f>SUM(L228:L230)</f>
        <v>46567</v>
      </c>
      <c r="M231" s="29">
        <f t="shared" ref="M231:O231" si="57">SUM(M228:M230)</f>
        <v>46567</v>
      </c>
      <c r="N231" s="29">
        <f t="shared" si="57"/>
        <v>0</v>
      </c>
      <c r="O231" s="336">
        <f t="shared" si="57"/>
        <v>0</v>
      </c>
    </row>
    <row r="232" spans="1:15" s="6" customFormat="1">
      <c r="A232" s="20"/>
      <c r="B232" s="42"/>
      <c r="C232" s="22"/>
      <c r="D232" s="153"/>
      <c r="E232" s="27"/>
      <c r="F232" s="27"/>
      <c r="G232" s="187"/>
      <c r="H232" s="153"/>
      <c r="I232" s="27"/>
      <c r="J232" s="27"/>
      <c r="K232" s="237"/>
      <c r="L232" s="20"/>
      <c r="M232" s="27"/>
      <c r="N232" s="27"/>
      <c r="O232" s="27"/>
    </row>
    <row r="233" spans="1:15" s="6" customFormat="1">
      <c r="A233" s="20"/>
      <c r="B233" s="21"/>
      <c r="C233" s="22"/>
      <c r="D233" s="153"/>
      <c r="E233" s="27"/>
      <c r="F233" s="27"/>
      <c r="G233" s="187"/>
      <c r="H233" s="153"/>
      <c r="I233" s="27"/>
      <c r="J233" s="27"/>
      <c r="K233" s="237"/>
      <c r="L233" s="20"/>
      <c r="M233" s="27"/>
      <c r="N233" s="27"/>
      <c r="O233" s="27"/>
    </row>
    <row r="234" spans="1:15" s="6" customFormat="1" ht="17.25" thickBot="1">
      <c r="A234" s="49"/>
      <c r="B234" s="85"/>
      <c r="C234" s="50" t="s">
        <v>132</v>
      </c>
      <c r="D234" s="184">
        <f t="shared" ref="D234:G234" si="58">D202+D224+D213+D231</f>
        <v>3025775</v>
      </c>
      <c r="E234" s="51">
        <f t="shared" si="58"/>
        <v>2499210</v>
      </c>
      <c r="F234" s="51">
        <f t="shared" si="58"/>
        <v>390505</v>
      </c>
      <c r="G234" s="203">
        <f t="shared" si="58"/>
        <v>136060</v>
      </c>
      <c r="H234" s="184">
        <f>H202+H224+H213+H231</f>
        <v>3934654</v>
      </c>
      <c r="I234" s="51">
        <f>I202+I224+I213+I231</f>
        <v>3421581</v>
      </c>
      <c r="J234" s="51">
        <f t="shared" ref="J234:O234" si="59">J202+J224+J213+J231</f>
        <v>391467</v>
      </c>
      <c r="K234" s="333">
        <f t="shared" si="59"/>
        <v>121606</v>
      </c>
      <c r="L234" s="266">
        <f t="shared" si="59"/>
        <v>3699924</v>
      </c>
      <c r="M234" s="51">
        <f t="shared" si="59"/>
        <v>3204316</v>
      </c>
      <c r="N234" s="51">
        <f t="shared" si="59"/>
        <v>373990</v>
      </c>
      <c r="O234" s="51">
        <f t="shared" si="59"/>
        <v>121618</v>
      </c>
    </row>
    <row r="235" spans="1:15">
      <c r="A235" s="9"/>
      <c r="B235" s="10"/>
      <c r="C235" s="79"/>
      <c r="D235" s="79"/>
      <c r="E235" s="79"/>
      <c r="F235" s="79"/>
      <c r="G235" s="79"/>
      <c r="H235" s="79"/>
      <c r="I235" s="79"/>
      <c r="J235" s="79"/>
      <c r="K235" s="79"/>
    </row>
    <row r="236" spans="1:15">
      <c r="H236" s="27"/>
      <c r="I236" s="27"/>
      <c r="J236" s="27"/>
      <c r="K236" s="27"/>
    </row>
    <row r="237" spans="1:15">
      <c r="H237" s="27"/>
      <c r="I237" s="27"/>
      <c r="J237" s="27"/>
      <c r="K237" s="27"/>
    </row>
    <row r="238" spans="1:15">
      <c r="H238" s="27"/>
      <c r="I238" s="27"/>
      <c r="J238" s="27"/>
      <c r="K238" s="27"/>
    </row>
    <row r="239" spans="1:15">
      <c r="H239" s="27"/>
      <c r="I239" s="27"/>
      <c r="J239" s="27"/>
      <c r="K239" s="27"/>
    </row>
    <row r="240" spans="1:15">
      <c r="H240" s="27"/>
      <c r="I240" s="27"/>
      <c r="J240" s="27"/>
      <c r="K240" s="27"/>
    </row>
    <row r="241" spans="1:11">
      <c r="H241" s="27"/>
      <c r="I241" s="27"/>
      <c r="J241" s="27"/>
      <c r="K241" s="27"/>
    </row>
    <row r="242" spans="1:11">
      <c r="H242" s="27"/>
      <c r="I242" s="27"/>
      <c r="J242" s="27"/>
      <c r="K242" s="27"/>
    </row>
    <row r="243" spans="1:11">
      <c r="H243" s="27"/>
      <c r="I243" s="27"/>
      <c r="J243" s="27"/>
      <c r="K243" s="27"/>
    </row>
    <row r="244" spans="1:11">
      <c r="H244" s="27"/>
      <c r="I244" s="27"/>
      <c r="J244" s="27"/>
      <c r="K244" s="27"/>
    </row>
    <row r="245" spans="1:11">
      <c r="H245" s="27"/>
      <c r="I245" s="27"/>
      <c r="J245" s="27"/>
      <c r="K245" s="27"/>
    </row>
    <row r="246" spans="1:11">
      <c r="H246" s="27"/>
      <c r="I246" s="27"/>
      <c r="J246" s="27"/>
      <c r="K246" s="27"/>
    </row>
    <row r="247" spans="1:11">
      <c r="A247" s="6"/>
      <c r="B247" s="6"/>
      <c r="C247" s="6"/>
      <c r="D247" s="6"/>
      <c r="E247" s="6"/>
      <c r="F247" s="6"/>
      <c r="G247" s="6"/>
      <c r="H247" s="27"/>
      <c r="I247" s="27"/>
      <c r="J247" s="27"/>
      <c r="K247" s="27"/>
    </row>
    <row r="248" spans="1:11">
      <c r="A248" s="6"/>
      <c r="B248" s="6"/>
      <c r="C248" s="6"/>
      <c r="D248" s="6"/>
      <c r="E248" s="6"/>
      <c r="F248" s="6"/>
      <c r="G248" s="6"/>
      <c r="H248" s="27"/>
      <c r="I248" s="27"/>
      <c r="J248" s="27"/>
      <c r="K248" s="27"/>
    </row>
    <row r="249" spans="1:11">
      <c r="A249" s="6"/>
      <c r="B249" s="6"/>
      <c r="C249" s="6"/>
      <c r="D249" s="6"/>
      <c r="E249" s="6"/>
      <c r="F249" s="6"/>
      <c r="G249" s="6"/>
      <c r="H249" s="27"/>
      <c r="I249" s="27"/>
      <c r="J249" s="27"/>
      <c r="K249" s="27"/>
    </row>
    <row r="250" spans="1:11">
      <c r="A250" s="6"/>
      <c r="B250" s="6"/>
      <c r="C250" s="6"/>
      <c r="D250" s="6"/>
      <c r="E250" s="6"/>
      <c r="F250" s="6"/>
      <c r="G250" s="6"/>
      <c r="H250" s="27"/>
      <c r="I250" s="27"/>
      <c r="J250" s="27"/>
      <c r="K250" s="27"/>
    </row>
    <row r="251" spans="1:11">
      <c r="A251" s="6"/>
      <c r="B251" s="6"/>
      <c r="C251" s="6"/>
      <c r="D251" s="6"/>
      <c r="E251" s="6"/>
      <c r="F251" s="6"/>
      <c r="G251" s="6"/>
      <c r="H251" s="27"/>
      <c r="I251" s="27"/>
      <c r="J251" s="27"/>
      <c r="K251" s="27"/>
    </row>
    <row r="252" spans="1:11">
      <c r="A252" s="6"/>
      <c r="B252" s="6"/>
      <c r="C252" s="6"/>
      <c r="D252" s="6"/>
      <c r="E252" s="6"/>
      <c r="F252" s="6"/>
      <c r="G252" s="6"/>
      <c r="H252" s="27"/>
      <c r="I252" s="27"/>
      <c r="J252" s="27"/>
      <c r="K252" s="27"/>
    </row>
    <row r="253" spans="1:11">
      <c r="A253" s="6"/>
      <c r="B253" s="6"/>
      <c r="C253" s="6"/>
      <c r="D253" s="6"/>
      <c r="E253" s="6"/>
      <c r="F253" s="6"/>
      <c r="G253" s="6"/>
      <c r="H253" s="27"/>
      <c r="I253" s="27"/>
      <c r="J253" s="27"/>
      <c r="K253" s="27"/>
    </row>
    <row r="254" spans="1:11">
      <c r="A254" s="6"/>
      <c r="B254" s="6"/>
      <c r="C254" s="6"/>
      <c r="D254" s="6"/>
      <c r="E254" s="6"/>
      <c r="F254" s="6"/>
      <c r="G254" s="6"/>
      <c r="H254" s="27"/>
      <c r="I254" s="27"/>
      <c r="J254" s="27"/>
      <c r="K254" s="27"/>
    </row>
    <row r="255" spans="1:11">
      <c r="A255" s="6"/>
      <c r="B255" s="6"/>
      <c r="C255" s="6"/>
      <c r="D255" s="6"/>
      <c r="E255" s="6"/>
      <c r="F255" s="6"/>
      <c r="G255" s="6"/>
      <c r="H255" s="27"/>
      <c r="I255" s="27"/>
      <c r="J255" s="27"/>
      <c r="K255" s="27"/>
    </row>
    <row r="256" spans="1:11">
      <c r="A256" s="6"/>
      <c r="B256" s="6"/>
      <c r="C256" s="6"/>
      <c r="D256" s="6"/>
      <c r="E256" s="6"/>
      <c r="F256" s="6"/>
      <c r="G256" s="6"/>
      <c r="H256" s="27"/>
      <c r="I256" s="27"/>
      <c r="J256" s="27"/>
      <c r="K256" s="27"/>
    </row>
    <row r="257" spans="1:11">
      <c r="A257" s="6"/>
      <c r="B257" s="6"/>
      <c r="C257" s="6"/>
      <c r="D257" s="6"/>
      <c r="E257" s="6"/>
      <c r="F257" s="6"/>
      <c r="G257" s="6"/>
      <c r="H257" s="27"/>
      <c r="I257" s="27"/>
      <c r="J257" s="27"/>
      <c r="K257" s="27"/>
    </row>
    <row r="258" spans="1:11">
      <c r="A258" s="6"/>
      <c r="B258" s="6"/>
      <c r="C258" s="6"/>
      <c r="D258" s="6"/>
      <c r="E258" s="6"/>
      <c r="F258" s="6"/>
      <c r="G258" s="6"/>
      <c r="H258" s="27"/>
      <c r="I258" s="27"/>
      <c r="J258" s="27"/>
      <c r="K258" s="27"/>
    </row>
    <row r="259" spans="1:11">
      <c r="A259" s="6"/>
      <c r="B259" s="6"/>
      <c r="C259" s="6"/>
      <c r="D259" s="6"/>
      <c r="E259" s="6"/>
      <c r="F259" s="6"/>
      <c r="G259" s="6"/>
      <c r="H259" s="27"/>
      <c r="I259" s="27"/>
      <c r="J259" s="27"/>
      <c r="K259" s="27"/>
    </row>
    <row r="260" spans="1:11">
      <c r="A260" s="6"/>
      <c r="B260" s="6"/>
      <c r="C260" s="6"/>
      <c r="D260" s="6"/>
      <c r="E260" s="6"/>
      <c r="F260" s="6"/>
      <c r="G260" s="6"/>
      <c r="H260" s="27"/>
      <c r="I260" s="27"/>
      <c r="J260" s="27"/>
      <c r="K260" s="27"/>
    </row>
    <row r="261" spans="1:11">
      <c r="A261" s="6"/>
      <c r="B261" s="6"/>
      <c r="C261" s="6"/>
      <c r="D261" s="6"/>
      <c r="E261" s="6"/>
      <c r="F261" s="6"/>
      <c r="G261" s="6"/>
    </row>
    <row r="262" spans="1:11">
      <c r="A262" s="6"/>
      <c r="B262" s="6"/>
      <c r="C262" s="6"/>
      <c r="D262" s="6"/>
      <c r="E262" s="6"/>
      <c r="F262" s="6"/>
      <c r="G262" s="6"/>
    </row>
    <row r="263" spans="1:11">
      <c r="A263" s="6"/>
      <c r="B263" s="6"/>
      <c r="C263" s="6"/>
      <c r="D263" s="6"/>
      <c r="E263" s="6"/>
      <c r="F263" s="6"/>
      <c r="G263" s="6"/>
    </row>
    <row r="264" spans="1:11">
      <c r="A264" s="6"/>
      <c r="B264" s="6"/>
      <c r="C264" s="6"/>
      <c r="D264" s="6"/>
      <c r="E264" s="6"/>
      <c r="F264" s="6"/>
      <c r="G264" s="6"/>
    </row>
    <row r="265" spans="1:11">
      <c r="A265" s="6"/>
      <c r="B265" s="6"/>
      <c r="C265" s="6"/>
      <c r="D265" s="6"/>
      <c r="E265" s="6"/>
      <c r="F265" s="6"/>
      <c r="G265" s="6"/>
    </row>
    <row r="266" spans="1:11">
      <c r="A266" s="6"/>
      <c r="B266" s="6"/>
      <c r="C266" s="6"/>
      <c r="D266" s="6"/>
      <c r="E266" s="6"/>
      <c r="F266" s="6"/>
      <c r="G266" s="6"/>
    </row>
    <row r="267" spans="1:11">
      <c r="A267" s="6"/>
      <c r="B267" s="6"/>
      <c r="C267" s="6"/>
      <c r="D267" s="6"/>
      <c r="E267" s="6"/>
      <c r="F267" s="6"/>
      <c r="G267" s="6"/>
    </row>
    <row r="268" spans="1:11">
      <c r="A268" s="6"/>
      <c r="B268" s="6"/>
      <c r="C268" s="6"/>
      <c r="D268" s="6"/>
      <c r="E268" s="6"/>
      <c r="F268" s="6"/>
      <c r="G268" s="6"/>
    </row>
    <row r="269" spans="1:11">
      <c r="A269" s="6"/>
      <c r="B269" s="6"/>
      <c r="C269" s="6"/>
      <c r="D269" s="6"/>
      <c r="E269" s="6"/>
      <c r="F269" s="6"/>
      <c r="G269" s="6"/>
    </row>
    <row r="270" spans="1:11">
      <c r="A270" s="6"/>
      <c r="B270" s="6"/>
      <c r="C270" s="6"/>
      <c r="D270" s="6"/>
      <c r="E270" s="6"/>
      <c r="F270" s="6"/>
      <c r="G270" s="6"/>
    </row>
    <row r="271" spans="1:11">
      <c r="A271" s="6"/>
      <c r="B271" s="6"/>
      <c r="C271" s="6"/>
      <c r="D271" s="6"/>
      <c r="E271" s="6"/>
      <c r="F271" s="6"/>
      <c r="G271" s="6"/>
    </row>
    <row r="272" spans="1:11">
      <c r="A272" s="6"/>
      <c r="B272" s="6"/>
      <c r="C272" s="6"/>
      <c r="D272" s="6"/>
      <c r="E272" s="6"/>
      <c r="F272" s="6"/>
      <c r="G272" s="6"/>
    </row>
    <row r="273" spans="1:7">
      <c r="A273" s="6"/>
      <c r="B273" s="6"/>
      <c r="C273" s="6"/>
      <c r="D273" s="6"/>
      <c r="E273" s="6"/>
      <c r="F273" s="6"/>
      <c r="G273" s="6"/>
    </row>
    <row r="274" spans="1:7">
      <c r="A274" s="6"/>
      <c r="B274" s="6"/>
      <c r="C274" s="6"/>
      <c r="D274" s="6"/>
      <c r="E274" s="6"/>
      <c r="F274" s="6"/>
      <c r="G274" s="6"/>
    </row>
    <row r="275" spans="1:7">
      <c r="A275" s="6"/>
      <c r="B275" s="6"/>
      <c r="C275" s="6"/>
      <c r="D275" s="6"/>
      <c r="E275" s="6"/>
      <c r="F275" s="6"/>
      <c r="G275" s="6"/>
    </row>
    <row r="276" spans="1:7">
      <c r="A276" s="6"/>
      <c r="B276" s="6"/>
      <c r="C276" s="6"/>
      <c r="D276" s="6"/>
      <c r="E276" s="6"/>
      <c r="F276" s="6"/>
      <c r="G276" s="6"/>
    </row>
    <row r="277" spans="1:7">
      <c r="A277" s="6"/>
      <c r="B277" s="6"/>
      <c r="C277" s="6"/>
      <c r="D277" s="6"/>
      <c r="E277" s="6"/>
      <c r="F277" s="6"/>
      <c r="G277" s="6"/>
    </row>
    <row r="278" spans="1:7">
      <c r="A278" s="6"/>
      <c r="B278" s="6"/>
      <c r="C278" s="6"/>
      <c r="D278" s="6"/>
      <c r="E278" s="6"/>
      <c r="F278" s="6"/>
      <c r="G278" s="6"/>
    </row>
    <row r="279" spans="1:7">
      <c r="A279" s="6"/>
      <c r="B279" s="6"/>
      <c r="C279" s="6"/>
      <c r="D279" s="6"/>
      <c r="E279" s="6"/>
      <c r="F279" s="6"/>
      <c r="G279" s="6"/>
    </row>
    <row r="280" spans="1:7">
      <c r="A280" s="6"/>
      <c r="B280" s="6"/>
      <c r="C280" s="6"/>
      <c r="D280" s="6"/>
      <c r="E280" s="6"/>
      <c r="F280" s="6"/>
      <c r="G280" s="6"/>
    </row>
    <row r="281" spans="1:7">
      <c r="A281" s="6"/>
      <c r="B281" s="6"/>
      <c r="C281" s="6"/>
      <c r="D281" s="6"/>
      <c r="E281" s="6"/>
      <c r="F281" s="6"/>
      <c r="G281" s="6"/>
    </row>
    <row r="282" spans="1:7">
      <c r="A282" s="6"/>
      <c r="B282" s="6"/>
      <c r="C282" s="6"/>
      <c r="D282" s="6"/>
      <c r="E282" s="6"/>
      <c r="F282" s="6"/>
      <c r="G282" s="6"/>
    </row>
    <row r="283" spans="1:7">
      <c r="A283" s="6"/>
      <c r="B283" s="6"/>
      <c r="C283" s="6"/>
      <c r="D283" s="6"/>
      <c r="E283" s="6"/>
      <c r="F283" s="6"/>
      <c r="G283" s="6"/>
    </row>
    <row r="284" spans="1:7">
      <c r="A284" s="6"/>
      <c r="B284" s="6"/>
      <c r="C284" s="6"/>
      <c r="D284" s="6"/>
      <c r="E284" s="6"/>
      <c r="F284" s="6"/>
      <c r="G284" s="6"/>
    </row>
    <row r="285" spans="1:7">
      <c r="A285" s="6"/>
      <c r="B285" s="6"/>
      <c r="C285" s="6"/>
      <c r="D285" s="6"/>
      <c r="E285" s="6"/>
      <c r="F285" s="6"/>
      <c r="G285" s="6"/>
    </row>
    <row r="286" spans="1:7">
      <c r="A286" s="6"/>
      <c r="B286" s="6"/>
      <c r="C286" s="6"/>
      <c r="D286" s="6"/>
      <c r="E286" s="6"/>
      <c r="F286" s="6"/>
      <c r="G286" s="6"/>
    </row>
    <row r="287" spans="1:7">
      <c r="A287" s="6"/>
      <c r="B287" s="6"/>
      <c r="C287" s="6"/>
      <c r="D287" s="6"/>
      <c r="E287" s="6"/>
      <c r="F287" s="6"/>
      <c r="G287" s="6"/>
    </row>
    <row r="288" spans="1:7">
      <c r="A288" s="6"/>
      <c r="B288" s="6"/>
      <c r="C288" s="6"/>
      <c r="D288" s="6"/>
      <c r="E288" s="6"/>
      <c r="F288" s="6"/>
      <c r="G288" s="6"/>
    </row>
  </sheetData>
  <mergeCells count="4">
    <mergeCell ref="D5:G5"/>
    <mergeCell ref="H5:K5"/>
    <mergeCell ref="A202:C202"/>
    <mergeCell ref="L5:O5"/>
  </mergeCells>
  <printOptions horizontalCentered="1"/>
  <pageMargins left="0.25" right="0.25" top="0.75" bottom="0.75" header="0.3" footer="0.3"/>
  <pageSetup paperSize="9" scale="52" fitToHeight="0" orientation="portrait" r:id="rId1"/>
  <headerFooter alignWithMargins="0">
    <oddHeader>&amp;P. oldal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0"/>
  <sheetViews>
    <sheetView view="pageBreakPreview" zoomScaleNormal="100" zoomScaleSheetLayoutView="100" workbookViewId="0">
      <selection activeCell="E1" sqref="E1"/>
    </sheetView>
  </sheetViews>
  <sheetFormatPr defaultRowHeight="12.75"/>
  <cols>
    <col min="1" max="1" width="76.140625" style="584" customWidth="1"/>
    <col min="2" max="2" width="16.7109375" style="584" bestFit="1" customWidth="1"/>
    <col min="3" max="3" width="16" style="584" bestFit="1" customWidth="1"/>
    <col min="4" max="4" width="17.42578125" style="584" bestFit="1" customWidth="1"/>
    <col min="5" max="5" width="15.42578125" style="584" bestFit="1" customWidth="1"/>
    <col min="6" max="8" width="9.140625" style="584"/>
    <col min="9" max="9" width="21" style="584" bestFit="1" customWidth="1"/>
    <col min="10" max="16384" width="9.140625" style="584"/>
  </cols>
  <sheetData>
    <row r="1" spans="1:13" ht="18">
      <c r="A1" s="583"/>
      <c r="B1" s="583"/>
      <c r="C1" s="583"/>
      <c r="E1" s="585" t="s">
        <v>1760</v>
      </c>
      <c r="F1" s="586"/>
      <c r="G1" s="586"/>
      <c r="H1" s="586"/>
    </row>
    <row r="2" spans="1:13" ht="18">
      <c r="A2" s="583"/>
      <c r="B2" s="583"/>
      <c r="C2" s="583"/>
      <c r="E2" s="585"/>
      <c r="F2" s="586"/>
      <c r="G2" s="586"/>
      <c r="H2" s="586"/>
    </row>
    <row r="3" spans="1:13" ht="18">
      <c r="A3" s="725" t="s">
        <v>727</v>
      </c>
      <c r="B3" s="725"/>
      <c r="C3" s="726"/>
      <c r="D3" s="726"/>
      <c r="E3" s="726"/>
      <c r="F3" s="587"/>
      <c r="G3" s="587"/>
      <c r="H3" s="587"/>
      <c r="I3" s="588"/>
      <c r="J3" s="588"/>
      <c r="K3" s="588"/>
      <c r="L3" s="588"/>
      <c r="M3" s="588"/>
    </row>
    <row r="4" spans="1:13" ht="18">
      <c r="A4" s="725" t="s">
        <v>728</v>
      </c>
      <c r="B4" s="725"/>
      <c r="C4" s="726"/>
      <c r="D4" s="589"/>
      <c r="E4" s="585" t="s">
        <v>91</v>
      </c>
      <c r="F4" s="587"/>
      <c r="G4" s="587"/>
      <c r="H4" s="587"/>
      <c r="I4" s="588"/>
      <c r="J4" s="588"/>
      <c r="K4" s="588"/>
      <c r="L4" s="588"/>
      <c r="M4" s="588"/>
    </row>
    <row r="5" spans="1:13" ht="18">
      <c r="A5" s="590"/>
      <c r="B5" s="590"/>
      <c r="C5" s="591"/>
      <c r="D5" s="589"/>
      <c r="E5" s="589"/>
      <c r="F5" s="592"/>
      <c r="G5" s="592"/>
      <c r="H5" s="592"/>
      <c r="I5" s="588"/>
      <c r="J5" s="588"/>
      <c r="K5" s="588"/>
      <c r="L5" s="588"/>
      <c r="M5" s="588"/>
    </row>
    <row r="6" spans="1:13" ht="18">
      <c r="A6" s="593" t="s">
        <v>362</v>
      </c>
      <c r="B6" s="593" t="s">
        <v>729</v>
      </c>
      <c r="C6" s="594" t="s">
        <v>679</v>
      </c>
      <c r="D6" s="594" t="s">
        <v>680</v>
      </c>
      <c r="E6" s="594" t="s">
        <v>681</v>
      </c>
      <c r="F6" s="592"/>
      <c r="G6" s="592"/>
      <c r="H6" s="592"/>
      <c r="I6" s="588"/>
      <c r="J6" s="588"/>
      <c r="K6" s="588"/>
      <c r="L6" s="588"/>
      <c r="M6" s="588"/>
    </row>
    <row r="7" spans="1:13" ht="18">
      <c r="A7" s="595" t="s">
        <v>682</v>
      </c>
      <c r="B7" s="596">
        <v>886</v>
      </c>
      <c r="C7" s="597">
        <v>3732533936</v>
      </c>
      <c r="D7" s="597">
        <v>0</v>
      </c>
      <c r="E7" s="597">
        <f>SUM(C7-D7)</f>
        <v>3732533936</v>
      </c>
      <c r="F7" s="592"/>
      <c r="G7" s="592"/>
      <c r="H7" s="592"/>
      <c r="I7" s="588"/>
      <c r="J7" s="588"/>
      <c r="K7" s="588"/>
      <c r="L7" s="588"/>
      <c r="M7" s="588"/>
    </row>
    <row r="8" spans="1:13" ht="18">
      <c r="A8" s="598" t="s">
        <v>683</v>
      </c>
      <c r="B8" s="596">
        <v>20</v>
      </c>
      <c r="C8" s="597">
        <v>23967800</v>
      </c>
      <c r="D8" s="597">
        <v>0</v>
      </c>
      <c r="E8" s="597">
        <f t="shared" ref="E8:E15" si="0">SUM(C8-D8)</f>
        <v>23967800</v>
      </c>
      <c r="F8" s="592"/>
      <c r="G8" s="592"/>
      <c r="H8" s="592"/>
      <c r="I8" s="588"/>
      <c r="J8" s="588"/>
      <c r="K8" s="588"/>
      <c r="L8" s="588"/>
      <c r="M8" s="588"/>
    </row>
    <row r="9" spans="1:13" ht="18">
      <c r="A9" s="599" t="s">
        <v>684</v>
      </c>
      <c r="B9" s="596">
        <v>61</v>
      </c>
      <c r="C9" s="597">
        <v>127469003</v>
      </c>
      <c r="D9" s="597">
        <v>0</v>
      </c>
      <c r="E9" s="597">
        <f t="shared" si="0"/>
        <v>127469003</v>
      </c>
      <c r="F9" s="587"/>
      <c r="G9" s="587"/>
      <c r="H9" s="587"/>
      <c r="I9" s="588"/>
      <c r="J9" s="588"/>
      <c r="K9" s="588"/>
      <c r="L9" s="588"/>
      <c r="M9" s="588"/>
    </row>
    <row r="10" spans="1:13" ht="18">
      <c r="A10" s="599" t="s">
        <v>685</v>
      </c>
      <c r="B10" s="596">
        <v>1</v>
      </c>
      <c r="C10" s="597">
        <v>7183856</v>
      </c>
      <c r="D10" s="597">
        <v>0</v>
      </c>
      <c r="E10" s="597">
        <f t="shared" si="0"/>
        <v>7183856</v>
      </c>
      <c r="F10" s="587"/>
      <c r="G10" s="587"/>
      <c r="H10" s="587"/>
      <c r="I10" s="588"/>
      <c r="J10" s="588"/>
      <c r="K10" s="588"/>
      <c r="L10" s="588"/>
      <c r="M10" s="588"/>
    </row>
    <row r="11" spans="1:13" ht="18">
      <c r="A11" s="599" t="s">
        <v>686</v>
      </c>
      <c r="B11" s="596">
        <v>6</v>
      </c>
      <c r="C11" s="599">
        <v>36556907</v>
      </c>
      <c r="D11" s="599">
        <v>0</v>
      </c>
      <c r="E11" s="597">
        <f t="shared" si="0"/>
        <v>36556907</v>
      </c>
      <c r="F11" s="592"/>
      <c r="G11" s="592"/>
      <c r="H11" s="592"/>
      <c r="I11" s="588"/>
      <c r="J11" s="588"/>
      <c r="K11" s="588"/>
      <c r="L11" s="588"/>
      <c r="M11" s="588"/>
    </row>
    <row r="12" spans="1:13" ht="18">
      <c r="A12" s="599" t="s">
        <v>687</v>
      </c>
      <c r="B12" s="596">
        <v>4</v>
      </c>
      <c r="C12" s="597">
        <v>1869000</v>
      </c>
      <c r="D12" s="597">
        <v>0</v>
      </c>
      <c r="E12" s="597">
        <f t="shared" si="0"/>
        <v>1869000</v>
      </c>
      <c r="F12" s="587"/>
      <c r="G12" s="587"/>
      <c r="H12" s="587"/>
      <c r="I12" s="588"/>
      <c r="J12" s="588"/>
      <c r="K12" s="588"/>
      <c r="L12" s="588"/>
      <c r="M12" s="588"/>
    </row>
    <row r="13" spans="1:13" ht="18">
      <c r="A13" s="599" t="s">
        <v>688</v>
      </c>
      <c r="B13" s="596">
        <v>18</v>
      </c>
      <c r="C13" s="599">
        <v>61256764</v>
      </c>
      <c r="D13" s="599">
        <v>0</v>
      </c>
      <c r="E13" s="599">
        <f t="shared" si="0"/>
        <v>61256764</v>
      </c>
      <c r="F13" s="592"/>
      <c r="G13" s="592"/>
      <c r="H13" s="592"/>
      <c r="I13" s="588"/>
      <c r="J13" s="588"/>
      <c r="K13" s="588"/>
      <c r="L13" s="588"/>
      <c r="M13" s="588"/>
    </row>
    <row r="14" spans="1:13" ht="18">
      <c r="A14" s="599" t="s">
        <v>689</v>
      </c>
      <c r="B14" s="596">
        <v>5</v>
      </c>
      <c r="C14" s="599">
        <v>123871593</v>
      </c>
      <c r="D14" s="599">
        <v>22873602</v>
      </c>
      <c r="E14" s="599">
        <f t="shared" si="0"/>
        <v>100997991</v>
      </c>
      <c r="F14" s="592"/>
      <c r="G14" s="592"/>
      <c r="H14" s="592"/>
      <c r="I14" s="588"/>
      <c r="J14" s="588"/>
      <c r="K14" s="588"/>
      <c r="L14" s="588"/>
      <c r="M14" s="588"/>
    </row>
    <row r="15" spans="1:13" ht="18">
      <c r="A15" s="599" t="s">
        <v>690</v>
      </c>
      <c r="B15" s="596">
        <v>6</v>
      </c>
      <c r="C15" s="597">
        <v>32376370</v>
      </c>
      <c r="D15" s="597">
        <v>3678596</v>
      </c>
      <c r="E15" s="597">
        <f t="shared" si="0"/>
        <v>28697774</v>
      </c>
      <c r="F15" s="600"/>
      <c r="G15" s="600"/>
      <c r="H15" s="600"/>
      <c r="I15" s="588"/>
      <c r="J15" s="588"/>
      <c r="K15" s="588"/>
      <c r="L15" s="588"/>
      <c r="M15" s="588"/>
    </row>
    <row r="16" spans="1:13" ht="18">
      <c r="A16" s="599" t="s">
        <v>691</v>
      </c>
      <c r="B16" s="596">
        <v>57</v>
      </c>
      <c r="C16" s="599">
        <v>99892696</v>
      </c>
      <c r="D16" s="599">
        <v>0</v>
      </c>
      <c r="E16" s="599">
        <f>SUM(C16-D16)</f>
        <v>99892696</v>
      </c>
      <c r="F16" s="592"/>
      <c r="G16" s="592"/>
      <c r="H16" s="592"/>
      <c r="I16" s="588"/>
      <c r="J16" s="588"/>
      <c r="K16" s="588"/>
      <c r="L16" s="588"/>
      <c r="M16" s="588"/>
    </row>
    <row r="17" spans="1:13" ht="18">
      <c r="A17" s="599" t="s">
        <v>692</v>
      </c>
      <c r="B17" s="596">
        <v>6</v>
      </c>
      <c r="C17" s="597">
        <v>27952853</v>
      </c>
      <c r="D17" s="599">
        <v>4512952</v>
      </c>
      <c r="E17" s="599">
        <f>SUM(C17-D17)</f>
        <v>23439901</v>
      </c>
      <c r="F17" s="600"/>
      <c r="G17" s="600"/>
      <c r="H17" s="600"/>
      <c r="I17" s="588"/>
      <c r="J17" s="588"/>
      <c r="K17" s="588"/>
      <c r="L17" s="588"/>
      <c r="M17" s="588"/>
    </row>
    <row r="18" spans="1:13" ht="18">
      <c r="A18" s="599" t="s">
        <v>693</v>
      </c>
      <c r="B18" s="596">
        <v>36</v>
      </c>
      <c r="C18" s="599">
        <v>1417937473</v>
      </c>
      <c r="D18" s="599">
        <v>293142168</v>
      </c>
      <c r="E18" s="599">
        <f>SUM(C18-D18)</f>
        <v>1124795305</v>
      </c>
      <c r="F18" s="600"/>
      <c r="G18" s="600"/>
      <c r="H18" s="600"/>
      <c r="I18" s="588"/>
      <c r="J18" s="588"/>
      <c r="K18" s="588"/>
      <c r="L18" s="588"/>
      <c r="M18" s="588"/>
    </row>
    <row r="19" spans="1:13" ht="18">
      <c r="A19" s="599" t="s">
        <v>694</v>
      </c>
      <c r="B19" s="596">
        <v>11</v>
      </c>
      <c r="C19" s="597">
        <v>88593139</v>
      </c>
      <c r="D19" s="597">
        <v>25504764</v>
      </c>
      <c r="E19" s="597">
        <f>SUM(C19-D19)</f>
        <v>63088375</v>
      </c>
      <c r="F19" s="600"/>
      <c r="G19" s="600"/>
      <c r="H19" s="600"/>
      <c r="I19" s="588"/>
      <c r="J19" s="588"/>
      <c r="K19" s="588"/>
      <c r="L19" s="588"/>
      <c r="M19" s="588"/>
    </row>
    <row r="20" spans="1:13" ht="18">
      <c r="A20" s="599" t="s">
        <v>695</v>
      </c>
      <c r="B20" s="596">
        <v>13</v>
      </c>
      <c r="C20" s="597">
        <v>3949300</v>
      </c>
      <c r="D20" s="597">
        <v>0</v>
      </c>
      <c r="E20" s="597">
        <v>3949300</v>
      </c>
      <c r="F20" s="592"/>
      <c r="G20" s="592"/>
      <c r="H20" s="592"/>
      <c r="I20" s="588"/>
      <c r="J20" s="588"/>
      <c r="K20" s="588"/>
      <c r="L20" s="588"/>
      <c r="M20" s="588"/>
    </row>
    <row r="21" spans="1:13" ht="18">
      <c r="A21" s="599" t="s">
        <v>696</v>
      </c>
      <c r="B21" s="596">
        <v>1</v>
      </c>
      <c r="C21" s="597">
        <v>22000</v>
      </c>
      <c r="D21" s="597">
        <v>0</v>
      </c>
      <c r="E21" s="597">
        <v>22000</v>
      </c>
      <c r="F21" s="600"/>
      <c r="G21" s="600"/>
      <c r="H21" s="600"/>
      <c r="I21" s="588"/>
      <c r="J21" s="588"/>
      <c r="K21" s="588"/>
      <c r="L21" s="588"/>
      <c r="M21" s="588"/>
    </row>
    <row r="22" spans="1:13" ht="18">
      <c r="A22" s="599" t="s">
        <v>697</v>
      </c>
      <c r="B22" s="596">
        <v>5</v>
      </c>
      <c r="C22" s="597">
        <v>687000</v>
      </c>
      <c r="D22" s="597">
        <v>0</v>
      </c>
      <c r="E22" s="597">
        <v>687000</v>
      </c>
      <c r="F22" s="600"/>
      <c r="G22" s="600"/>
      <c r="H22" s="600"/>
      <c r="I22" s="588"/>
      <c r="J22" s="588"/>
      <c r="K22" s="588"/>
      <c r="L22" s="588"/>
      <c r="M22" s="588"/>
    </row>
    <row r="23" spans="1:13" ht="18">
      <c r="A23" s="599" t="s">
        <v>698</v>
      </c>
      <c r="B23" s="596">
        <v>1421</v>
      </c>
      <c r="C23" s="597">
        <v>3987226086</v>
      </c>
      <c r="D23" s="597">
        <v>1362789540</v>
      </c>
      <c r="E23" s="597">
        <f t="shared" ref="E23:E30" si="1">SUM(C23-D23)</f>
        <v>2624436546</v>
      </c>
      <c r="F23" s="592"/>
      <c r="G23" s="592"/>
      <c r="H23" s="592"/>
      <c r="I23" s="588"/>
      <c r="J23" s="588"/>
      <c r="K23" s="588"/>
      <c r="L23" s="588"/>
      <c r="M23" s="588"/>
    </row>
    <row r="24" spans="1:13" ht="18">
      <c r="A24" s="599" t="s">
        <v>699</v>
      </c>
      <c r="B24" s="596">
        <v>142</v>
      </c>
      <c r="C24" s="597">
        <v>738804767</v>
      </c>
      <c r="D24" s="597">
        <v>227684067</v>
      </c>
      <c r="E24" s="597">
        <f t="shared" si="1"/>
        <v>511120700</v>
      </c>
      <c r="F24" s="592"/>
      <c r="G24" s="592"/>
      <c r="H24" s="592"/>
      <c r="I24" s="588"/>
      <c r="J24" s="588"/>
      <c r="K24" s="588"/>
      <c r="L24" s="588"/>
      <c r="M24" s="588"/>
    </row>
    <row r="25" spans="1:13" ht="18">
      <c r="A25" s="599" t="s">
        <v>700</v>
      </c>
      <c r="B25" s="596">
        <v>18</v>
      </c>
      <c r="C25" s="597">
        <v>54431259</v>
      </c>
      <c r="D25" s="597">
        <v>18692323</v>
      </c>
      <c r="E25" s="597">
        <f t="shared" si="1"/>
        <v>35738936</v>
      </c>
      <c r="F25" s="600"/>
      <c r="G25" s="600"/>
      <c r="H25" s="600"/>
      <c r="I25" s="588"/>
      <c r="J25" s="588"/>
      <c r="K25" s="588"/>
      <c r="L25" s="588"/>
      <c r="M25" s="588"/>
    </row>
    <row r="26" spans="1:13" ht="18">
      <c r="A26" s="599" t="s">
        <v>701</v>
      </c>
      <c r="B26" s="596">
        <v>1</v>
      </c>
      <c r="C26" s="597">
        <v>143350</v>
      </c>
      <c r="D26" s="597">
        <v>143350</v>
      </c>
      <c r="E26" s="597">
        <f t="shared" si="1"/>
        <v>0</v>
      </c>
      <c r="F26" s="600"/>
      <c r="G26" s="600"/>
      <c r="H26" s="600"/>
      <c r="I26" s="588"/>
      <c r="J26" s="588"/>
      <c r="K26" s="588"/>
      <c r="L26" s="588"/>
      <c r="M26" s="588"/>
    </row>
    <row r="27" spans="1:13" ht="18">
      <c r="A27" s="599" t="s">
        <v>702</v>
      </c>
      <c r="B27" s="596">
        <v>1</v>
      </c>
      <c r="C27" s="597">
        <v>72000</v>
      </c>
      <c r="D27" s="597">
        <v>72000</v>
      </c>
      <c r="E27" s="597">
        <f t="shared" si="1"/>
        <v>0</v>
      </c>
      <c r="F27" s="600"/>
      <c r="G27" s="600"/>
      <c r="H27" s="600"/>
      <c r="I27" s="588"/>
      <c r="J27" s="588"/>
      <c r="K27" s="588"/>
      <c r="L27" s="588"/>
      <c r="M27" s="588"/>
    </row>
    <row r="28" spans="1:13" ht="18">
      <c r="A28" s="599" t="s">
        <v>703</v>
      </c>
      <c r="B28" s="596">
        <v>1</v>
      </c>
      <c r="C28" s="597">
        <v>1376000</v>
      </c>
      <c r="D28" s="597">
        <v>1376000</v>
      </c>
      <c r="E28" s="597">
        <f t="shared" si="1"/>
        <v>0</v>
      </c>
      <c r="F28" s="600"/>
      <c r="G28" s="600"/>
      <c r="H28" s="600"/>
      <c r="I28" s="588"/>
      <c r="J28" s="588"/>
      <c r="K28" s="588"/>
      <c r="L28" s="588"/>
      <c r="M28" s="588"/>
    </row>
    <row r="29" spans="1:13" ht="18">
      <c r="A29" s="599" t="s">
        <v>704</v>
      </c>
      <c r="B29" s="596">
        <v>1</v>
      </c>
      <c r="C29" s="597">
        <v>24000</v>
      </c>
      <c r="D29" s="597">
        <v>24000</v>
      </c>
      <c r="E29" s="597">
        <f t="shared" si="1"/>
        <v>0</v>
      </c>
      <c r="F29" s="600"/>
      <c r="G29" s="600"/>
      <c r="H29" s="600"/>
      <c r="I29" s="588"/>
      <c r="J29" s="588"/>
      <c r="K29" s="588"/>
      <c r="L29" s="588"/>
      <c r="M29" s="588"/>
    </row>
    <row r="30" spans="1:13" ht="18">
      <c r="A30" s="599" t="s">
        <v>705</v>
      </c>
      <c r="B30" s="601">
        <v>4</v>
      </c>
      <c r="C30" s="599">
        <v>564512</v>
      </c>
      <c r="D30" s="599">
        <v>564512</v>
      </c>
      <c r="E30" s="599">
        <f t="shared" si="1"/>
        <v>0</v>
      </c>
      <c r="F30" s="600"/>
      <c r="G30" s="600"/>
      <c r="H30" s="600"/>
      <c r="I30" s="588"/>
      <c r="J30" s="588"/>
      <c r="K30" s="588"/>
      <c r="L30" s="588"/>
      <c r="M30" s="588"/>
    </row>
    <row r="31" spans="1:13" ht="18">
      <c r="A31" s="599" t="s">
        <v>706</v>
      </c>
      <c r="B31" s="601">
        <v>1</v>
      </c>
      <c r="C31" s="597">
        <v>8048</v>
      </c>
      <c r="D31" s="597">
        <v>8048</v>
      </c>
      <c r="E31" s="597">
        <v>0</v>
      </c>
      <c r="F31" s="600"/>
      <c r="G31" s="600"/>
      <c r="H31" s="600"/>
      <c r="I31" s="588"/>
      <c r="J31" s="588"/>
      <c r="K31" s="588"/>
      <c r="L31" s="588"/>
      <c r="M31" s="588"/>
    </row>
    <row r="32" spans="1:13" ht="18">
      <c r="A32" s="602"/>
      <c r="B32" s="603">
        <f>SUM(B7:B31)</f>
        <v>2726</v>
      </c>
      <c r="C32" s="603">
        <f>SUM(C7:C31)</f>
        <v>10568769712</v>
      </c>
      <c r="D32" s="603">
        <f t="shared" ref="D32:E32" si="2">SUM(D7:D31)</f>
        <v>1961065922</v>
      </c>
      <c r="E32" s="603">
        <f t="shared" si="2"/>
        <v>8607703790</v>
      </c>
      <c r="F32" s="600"/>
      <c r="G32" s="600"/>
      <c r="H32" s="600"/>
      <c r="I32" s="588"/>
      <c r="J32" s="588"/>
      <c r="K32" s="588"/>
      <c r="L32" s="588"/>
      <c r="M32" s="588"/>
    </row>
    <row r="33" spans="1:13" ht="18">
      <c r="A33" s="602"/>
      <c r="B33" s="603"/>
      <c r="C33" s="603"/>
      <c r="D33" s="603"/>
      <c r="E33" s="603"/>
      <c r="F33" s="600"/>
      <c r="G33" s="600"/>
      <c r="H33" s="600"/>
      <c r="I33" s="588"/>
      <c r="J33" s="588"/>
      <c r="K33" s="588"/>
      <c r="L33" s="588"/>
      <c r="M33" s="588"/>
    </row>
    <row r="34" spans="1:13" ht="18">
      <c r="A34" s="604" t="s">
        <v>730</v>
      </c>
      <c r="B34" s="605"/>
      <c r="C34" s="606"/>
      <c r="D34" s="606"/>
      <c r="E34" s="606"/>
      <c r="F34" s="592"/>
      <c r="G34" s="592"/>
      <c r="H34" s="592"/>
      <c r="I34" s="588"/>
      <c r="J34" s="588"/>
      <c r="K34" s="588"/>
      <c r="L34" s="588"/>
      <c r="M34" s="588"/>
    </row>
    <row r="35" spans="1:13" ht="18">
      <c r="A35" s="599" t="s">
        <v>707</v>
      </c>
      <c r="B35" s="605">
        <v>22</v>
      </c>
      <c r="C35" s="599">
        <v>44399801</v>
      </c>
      <c r="D35" s="599">
        <v>0</v>
      </c>
      <c r="E35" s="599">
        <f t="shared" ref="E35:E53" si="3">SUM(C35-D35)</f>
        <v>44399801</v>
      </c>
      <c r="F35" s="592"/>
      <c r="G35" s="592"/>
      <c r="H35" s="592"/>
      <c r="I35" s="588"/>
      <c r="J35" s="588"/>
      <c r="K35" s="588"/>
      <c r="L35" s="588"/>
      <c r="M35" s="588"/>
    </row>
    <row r="36" spans="1:13" ht="18">
      <c r="A36" s="599" t="s">
        <v>708</v>
      </c>
      <c r="B36" s="605">
        <v>9</v>
      </c>
      <c r="C36" s="597">
        <v>16023052</v>
      </c>
      <c r="D36" s="597">
        <v>0</v>
      </c>
      <c r="E36" s="597">
        <f t="shared" si="3"/>
        <v>16023052</v>
      </c>
      <c r="F36" s="592"/>
      <c r="G36" s="592"/>
      <c r="H36" s="592"/>
      <c r="I36" s="588"/>
      <c r="J36" s="588"/>
      <c r="K36" s="588"/>
      <c r="L36" s="588"/>
      <c r="M36" s="588"/>
    </row>
    <row r="37" spans="1:13" ht="18">
      <c r="A37" s="599" t="s">
        <v>709</v>
      </c>
      <c r="B37" s="605">
        <v>18</v>
      </c>
      <c r="C37" s="597">
        <v>8755037</v>
      </c>
      <c r="D37" s="597">
        <v>0</v>
      </c>
      <c r="E37" s="597">
        <f t="shared" si="3"/>
        <v>8755037</v>
      </c>
      <c r="F37" s="592"/>
      <c r="G37" s="592"/>
      <c r="H37" s="592"/>
      <c r="I37" s="588"/>
      <c r="J37" s="588"/>
      <c r="K37" s="588"/>
      <c r="L37" s="588"/>
      <c r="M37" s="588"/>
    </row>
    <row r="38" spans="1:13" ht="18">
      <c r="A38" s="599" t="s">
        <v>710</v>
      </c>
      <c r="B38" s="605">
        <v>11</v>
      </c>
      <c r="C38" s="599">
        <v>52539080</v>
      </c>
      <c r="D38" s="599">
        <v>0</v>
      </c>
      <c r="E38" s="597">
        <f t="shared" si="3"/>
        <v>52539080</v>
      </c>
      <c r="F38" s="592"/>
      <c r="G38" s="592"/>
      <c r="H38" s="592"/>
      <c r="I38" s="588"/>
      <c r="J38" s="588"/>
      <c r="K38" s="588"/>
      <c r="L38" s="588"/>
      <c r="M38" s="588"/>
    </row>
    <row r="39" spans="1:13" ht="18">
      <c r="A39" s="599" t="s">
        <v>711</v>
      </c>
      <c r="B39" s="605">
        <v>3</v>
      </c>
      <c r="C39" s="597">
        <v>1923485</v>
      </c>
      <c r="D39" s="597">
        <v>0</v>
      </c>
      <c r="E39" s="597">
        <f t="shared" si="3"/>
        <v>1923485</v>
      </c>
      <c r="F39" s="592"/>
      <c r="G39" s="592"/>
      <c r="H39" s="592"/>
      <c r="I39" s="588"/>
      <c r="J39" s="588"/>
      <c r="K39" s="588"/>
      <c r="L39" s="588"/>
      <c r="M39" s="588"/>
    </row>
    <row r="40" spans="1:13" ht="18">
      <c r="A40" s="599" t="s">
        <v>712</v>
      </c>
      <c r="B40" s="605">
        <v>13</v>
      </c>
      <c r="C40" s="597">
        <v>205257312</v>
      </c>
      <c r="D40" s="597">
        <v>56867936</v>
      </c>
      <c r="E40" s="597">
        <f t="shared" si="3"/>
        <v>148389376</v>
      </c>
      <c r="F40" s="592"/>
      <c r="G40" s="592"/>
      <c r="H40" s="592"/>
      <c r="I40" s="588"/>
      <c r="J40" s="588"/>
      <c r="K40" s="588"/>
      <c r="L40" s="588"/>
      <c r="M40" s="588"/>
    </row>
    <row r="41" spans="1:13" ht="18">
      <c r="A41" s="599" t="s">
        <v>713</v>
      </c>
      <c r="B41" s="605">
        <v>29</v>
      </c>
      <c r="C41" s="597">
        <v>130615788</v>
      </c>
      <c r="D41" s="597">
        <v>42264344</v>
      </c>
      <c r="E41" s="597">
        <f t="shared" si="3"/>
        <v>88351444</v>
      </c>
      <c r="F41" s="592"/>
      <c r="G41" s="592"/>
      <c r="H41" s="592"/>
      <c r="I41" s="588"/>
      <c r="J41" s="588"/>
      <c r="K41" s="588"/>
      <c r="L41" s="588"/>
      <c r="M41" s="588"/>
    </row>
    <row r="42" spans="1:13" ht="18">
      <c r="A42" s="599" t="s">
        <v>714</v>
      </c>
      <c r="B42" s="605">
        <v>2</v>
      </c>
      <c r="C42" s="597">
        <v>34275729</v>
      </c>
      <c r="D42" s="597">
        <v>6915316</v>
      </c>
      <c r="E42" s="597">
        <f t="shared" si="3"/>
        <v>27360413</v>
      </c>
      <c r="F42" s="592"/>
      <c r="G42" s="592"/>
      <c r="H42" s="592"/>
      <c r="I42" s="588"/>
      <c r="J42" s="588"/>
      <c r="K42" s="588"/>
      <c r="L42" s="588"/>
      <c r="M42" s="588"/>
    </row>
    <row r="43" spans="1:13" ht="18">
      <c r="A43" s="599" t="s">
        <v>715</v>
      </c>
      <c r="B43" s="605">
        <v>23</v>
      </c>
      <c r="C43" s="597">
        <v>1261011796</v>
      </c>
      <c r="D43" s="597">
        <v>141361015</v>
      </c>
      <c r="E43" s="597">
        <f t="shared" si="3"/>
        <v>1119650781</v>
      </c>
      <c r="F43" s="592"/>
      <c r="G43" s="592"/>
      <c r="H43" s="592"/>
      <c r="I43" s="588"/>
      <c r="J43" s="588"/>
      <c r="K43" s="588"/>
      <c r="L43" s="588"/>
      <c r="M43" s="588"/>
    </row>
    <row r="44" spans="1:13" ht="18">
      <c r="A44" s="599" t="s">
        <v>716</v>
      </c>
      <c r="B44" s="605">
        <v>2</v>
      </c>
      <c r="C44" s="597">
        <v>6205730</v>
      </c>
      <c r="D44" s="597">
        <v>1624657</v>
      </c>
      <c r="E44" s="597">
        <f t="shared" si="3"/>
        <v>4581073</v>
      </c>
      <c r="F44" s="592"/>
      <c r="G44" s="592"/>
      <c r="H44" s="592"/>
      <c r="I44" s="588"/>
      <c r="J44" s="588"/>
      <c r="K44" s="588"/>
      <c r="L44" s="588"/>
      <c r="M44" s="588"/>
    </row>
    <row r="45" spans="1:13" ht="18">
      <c r="A45" s="599" t="s">
        <v>717</v>
      </c>
      <c r="B45" s="605">
        <v>2</v>
      </c>
      <c r="C45" s="597">
        <v>129578126</v>
      </c>
      <c r="D45" s="597">
        <v>17107951</v>
      </c>
      <c r="E45" s="597">
        <f t="shared" si="3"/>
        <v>112470175</v>
      </c>
      <c r="F45" s="592"/>
      <c r="G45" s="592"/>
      <c r="H45" s="592"/>
      <c r="I45" s="588"/>
      <c r="J45" s="588"/>
      <c r="K45" s="588"/>
      <c r="L45" s="588"/>
      <c r="M45" s="588"/>
    </row>
    <row r="46" spans="1:13" ht="18">
      <c r="A46" s="599" t="s">
        <v>718</v>
      </c>
      <c r="B46" s="605">
        <v>504</v>
      </c>
      <c r="C46" s="597">
        <v>560952378</v>
      </c>
      <c r="D46" s="597">
        <v>98169592</v>
      </c>
      <c r="E46" s="597">
        <f t="shared" si="3"/>
        <v>462782786</v>
      </c>
      <c r="F46" s="592"/>
      <c r="G46" s="592"/>
      <c r="H46" s="592"/>
      <c r="I46" s="588"/>
      <c r="J46" s="588"/>
      <c r="K46" s="588"/>
      <c r="L46" s="588"/>
      <c r="M46" s="588"/>
    </row>
    <row r="47" spans="1:13" ht="18">
      <c r="A47" s="599" t="s">
        <v>719</v>
      </c>
      <c r="B47" s="605">
        <v>17</v>
      </c>
      <c r="C47" s="599">
        <v>2047695</v>
      </c>
      <c r="D47" s="599">
        <v>738946</v>
      </c>
      <c r="E47" s="599">
        <f t="shared" si="3"/>
        <v>1308749</v>
      </c>
      <c r="F47" s="592"/>
      <c r="G47" s="592"/>
      <c r="H47" s="592"/>
      <c r="I47" s="588"/>
      <c r="J47" s="588"/>
      <c r="K47" s="588"/>
      <c r="L47" s="588"/>
      <c r="M47" s="588"/>
    </row>
    <row r="48" spans="1:13" ht="18">
      <c r="A48" s="599" t="s">
        <v>720</v>
      </c>
      <c r="B48" s="605">
        <v>3</v>
      </c>
      <c r="C48" s="597">
        <v>866829</v>
      </c>
      <c r="D48" s="597">
        <v>866829</v>
      </c>
      <c r="E48" s="599">
        <f t="shared" si="3"/>
        <v>0</v>
      </c>
      <c r="F48" s="592"/>
      <c r="G48" s="592"/>
      <c r="H48" s="592"/>
      <c r="I48" s="588"/>
      <c r="J48" s="588"/>
      <c r="K48" s="588"/>
      <c r="L48" s="588"/>
      <c r="M48" s="588"/>
    </row>
    <row r="49" spans="1:13" ht="18">
      <c r="A49" s="599" t="s">
        <v>721</v>
      </c>
      <c r="B49" s="596">
        <v>1</v>
      </c>
      <c r="C49" s="597">
        <v>21977</v>
      </c>
      <c r="D49" s="597">
        <v>21977</v>
      </c>
      <c r="E49" s="599">
        <f t="shared" si="3"/>
        <v>0</v>
      </c>
      <c r="F49" s="592"/>
      <c r="G49" s="592"/>
      <c r="H49" s="592"/>
      <c r="I49" s="588"/>
      <c r="J49" s="588"/>
      <c r="K49" s="588"/>
      <c r="L49" s="588"/>
      <c r="M49" s="588"/>
    </row>
    <row r="50" spans="1:13" ht="18">
      <c r="A50" s="599" t="s">
        <v>722</v>
      </c>
      <c r="B50" s="596">
        <v>2</v>
      </c>
      <c r="C50" s="597">
        <v>208000</v>
      </c>
      <c r="D50" s="597">
        <v>208000</v>
      </c>
      <c r="E50" s="599">
        <f t="shared" si="3"/>
        <v>0</v>
      </c>
      <c r="F50" s="600"/>
      <c r="G50" s="600"/>
      <c r="H50" s="600"/>
      <c r="I50" s="588"/>
      <c r="J50" s="588"/>
      <c r="K50" s="588"/>
      <c r="L50" s="588"/>
      <c r="M50" s="588"/>
    </row>
    <row r="51" spans="1:13" ht="18">
      <c r="A51" s="599" t="s">
        <v>723</v>
      </c>
      <c r="B51" s="596">
        <v>9</v>
      </c>
      <c r="C51" s="597">
        <v>3213027</v>
      </c>
      <c r="D51" s="597">
        <v>3213027</v>
      </c>
      <c r="E51" s="599">
        <f t="shared" si="3"/>
        <v>0</v>
      </c>
      <c r="F51" s="600"/>
      <c r="G51" s="600"/>
      <c r="H51" s="600"/>
      <c r="I51" s="588"/>
      <c r="J51" s="588"/>
      <c r="K51" s="588"/>
      <c r="L51" s="588"/>
      <c r="M51" s="588"/>
    </row>
    <row r="52" spans="1:13" ht="18">
      <c r="A52" s="599" t="s">
        <v>724</v>
      </c>
      <c r="B52" s="596">
        <v>2</v>
      </c>
      <c r="C52" s="597">
        <v>1126</v>
      </c>
      <c r="D52" s="597">
        <v>1126</v>
      </c>
      <c r="E52" s="599">
        <f t="shared" si="3"/>
        <v>0</v>
      </c>
      <c r="F52" s="600"/>
      <c r="G52" s="600"/>
      <c r="H52" s="600"/>
      <c r="I52" s="588"/>
      <c r="J52" s="588"/>
      <c r="K52" s="588"/>
      <c r="L52" s="588"/>
      <c r="M52" s="588"/>
    </row>
    <row r="53" spans="1:13" ht="18">
      <c r="A53" s="599" t="s">
        <v>725</v>
      </c>
      <c r="B53" s="607">
        <v>16</v>
      </c>
      <c r="C53" s="597">
        <v>441665</v>
      </c>
      <c r="D53" s="597">
        <v>441665</v>
      </c>
      <c r="E53" s="599">
        <f t="shared" si="3"/>
        <v>0</v>
      </c>
      <c r="F53" s="600"/>
      <c r="G53" s="600"/>
      <c r="H53" s="600"/>
      <c r="I53" s="588"/>
      <c r="J53" s="588"/>
      <c r="K53" s="588"/>
      <c r="L53" s="588"/>
      <c r="M53" s="588"/>
    </row>
    <row r="54" spans="1:13" ht="18">
      <c r="A54" s="608"/>
      <c r="B54" s="603">
        <f>SUM(B35:B53)</f>
        <v>688</v>
      </c>
      <c r="C54" s="603">
        <f>SUM(C35:C53)</f>
        <v>2458337633</v>
      </c>
      <c r="D54" s="603">
        <f t="shared" ref="D54:E54" si="4">SUM(D35:D53)</f>
        <v>369802381</v>
      </c>
      <c r="E54" s="603">
        <f t="shared" si="4"/>
        <v>2088535252</v>
      </c>
      <c r="F54" s="592"/>
      <c r="G54" s="592"/>
      <c r="H54" s="592"/>
      <c r="I54" s="588"/>
      <c r="J54" s="588"/>
      <c r="K54" s="588"/>
      <c r="L54" s="588"/>
      <c r="M54" s="588"/>
    </row>
    <row r="55" spans="1:13" ht="18">
      <c r="A55" s="608"/>
      <c r="B55" s="609"/>
      <c r="C55" s="610"/>
      <c r="D55" s="611"/>
      <c r="E55" s="610"/>
      <c r="F55" s="592"/>
      <c r="G55" s="592"/>
      <c r="H55" s="592"/>
      <c r="I55" s="588"/>
      <c r="J55" s="588"/>
      <c r="K55" s="588"/>
      <c r="L55" s="588"/>
      <c r="M55" s="588"/>
    </row>
    <row r="56" spans="1:13" ht="18">
      <c r="A56" s="612" t="s">
        <v>726</v>
      </c>
      <c r="B56" s="613">
        <f>B32+B54</f>
        <v>3414</v>
      </c>
      <c r="C56" s="613">
        <f>C32+C54</f>
        <v>13027107345</v>
      </c>
      <c r="D56" s="613">
        <f>D32+D54</f>
        <v>2330868303</v>
      </c>
      <c r="E56" s="613">
        <f>E32+E54</f>
        <v>10696239042</v>
      </c>
      <c r="F56" s="592"/>
      <c r="G56" s="592"/>
      <c r="H56" s="592"/>
      <c r="I56" s="588"/>
      <c r="J56" s="588"/>
      <c r="K56" s="588"/>
      <c r="L56" s="588"/>
      <c r="M56" s="588"/>
    </row>
    <row r="57" spans="1:13" ht="18">
      <c r="A57" s="583"/>
      <c r="B57" s="583"/>
      <c r="C57" s="583"/>
      <c r="D57" s="583"/>
      <c r="E57" s="583"/>
      <c r="F57" s="592"/>
      <c r="G57" s="592"/>
      <c r="H57" s="592"/>
    </row>
    <row r="58" spans="1:13" ht="18">
      <c r="A58" s="583"/>
      <c r="B58" s="583"/>
      <c r="C58" s="583"/>
      <c r="D58" s="583"/>
      <c r="E58" s="606"/>
      <c r="F58" s="592"/>
      <c r="G58" s="592"/>
      <c r="H58" s="592"/>
    </row>
    <row r="59" spans="1:13" ht="18">
      <c r="F59" s="592"/>
      <c r="G59" s="592"/>
      <c r="H59" s="592"/>
    </row>
    <row r="60" spans="1:13" ht="18">
      <c r="A60" s="614"/>
      <c r="B60" s="615"/>
      <c r="C60" s="616"/>
      <c r="D60" s="616"/>
      <c r="E60" s="616"/>
      <c r="F60" s="592"/>
      <c r="G60" s="592"/>
      <c r="H60" s="592"/>
    </row>
    <row r="61" spans="1:13" ht="18">
      <c r="F61" s="592"/>
      <c r="G61" s="592"/>
      <c r="H61" s="592"/>
    </row>
    <row r="62" spans="1:13" ht="18">
      <c r="F62" s="592"/>
      <c r="G62" s="592"/>
      <c r="H62" s="592"/>
    </row>
    <row r="63" spans="1:13" ht="18">
      <c r="F63" s="592"/>
      <c r="G63" s="592"/>
      <c r="H63" s="592"/>
    </row>
    <row r="64" spans="1:13" ht="18">
      <c r="F64" s="592"/>
      <c r="G64" s="592"/>
      <c r="H64" s="592"/>
    </row>
    <row r="65" spans="1:8" ht="18">
      <c r="F65" s="592"/>
      <c r="G65" s="592"/>
      <c r="H65" s="592"/>
    </row>
    <row r="66" spans="1:8" ht="18">
      <c r="F66" s="592"/>
      <c r="G66" s="592"/>
      <c r="H66" s="592"/>
    </row>
    <row r="67" spans="1:8" ht="18">
      <c r="F67" s="592"/>
      <c r="G67" s="592"/>
      <c r="H67" s="592"/>
    </row>
    <row r="68" spans="1:8" ht="18">
      <c r="F68" s="592"/>
      <c r="G68" s="592"/>
      <c r="H68" s="592"/>
    </row>
    <row r="69" spans="1:8" ht="18">
      <c r="F69" s="592"/>
      <c r="G69" s="592"/>
      <c r="H69" s="592"/>
    </row>
    <row r="70" spans="1:8" ht="18">
      <c r="F70" s="592"/>
      <c r="G70" s="592"/>
      <c r="H70" s="592"/>
    </row>
    <row r="71" spans="1:8" ht="18">
      <c r="A71" s="723"/>
      <c r="B71" s="723"/>
      <c r="C71" s="723"/>
      <c r="D71" s="723"/>
      <c r="E71" s="588"/>
      <c r="F71" s="592"/>
      <c r="G71" s="592"/>
      <c r="H71" s="592"/>
    </row>
    <row r="72" spans="1:8" ht="18">
      <c r="A72" s="723"/>
      <c r="B72" s="723"/>
      <c r="C72" s="723"/>
      <c r="D72" s="723"/>
      <c r="E72" s="588"/>
      <c r="F72" s="724"/>
      <c r="G72" s="724"/>
      <c r="H72" s="724"/>
    </row>
    <row r="73" spans="1:8" ht="18">
      <c r="A73" s="723"/>
      <c r="B73" s="723"/>
      <c r="C73" s="723"/>
      <c r="D73" s="723"/>
      <c r="E73" s="588"/>
      <c r="F73" s="724"/>
      <c r="G73" s="724"/>
      <c r="H73" s="724"/>
    </row>
    <row r="74" spans="1:8" ht="18">
      <c r="A74" s="723"/>
      <c r="B74" s="723"/>
      <c r="C74" s="723"/>
      <c r="D74" s="723"/>
      <c r="E74" s="588"/>
      <c r="F74" s="724"/>
      <c r="G74" s="724"/>
      <c r="H74" s="724"/>
    </row>
    <row r="75" spans="1:8" ht="18">
      <c r="A75" s="723"/>
      <c r="B75" s="723"/>
      <c r="C75" s="723"/>
      <c r="D75" s="723"/>
      <c r="E75" s="588"/>
      <c r="F75" s="724"/>
      <c r="G75" s="724"/>
      <c r="H75" s="724"/>
    </row>
    <row r="76" spans="1:8" ht="18">
      <c r="A76" s="723"/>
      <c r="B76" s="723"/>
      <c r="C76" s="723"/>
      <c r="D76" s="723"/>
      <c r="E76" s="588"/>
      <c r="F76" s="724"/>
      <c r="G76" s="724"/>
      <c r="H76" s="724"/>
    </row>
    <row r="77" spans="1:8" ht="18">
      <c r="A77" s="723"/>
      <c r="B77" s="723"/>
      <c r="C77" s="723"/>
      <c r="D77" s="723"/>
      <c r="E77" s="588"/>
      <c r="F77" s="724"/>
      <c r="G77" s="724"/>
      <c r="H77" s="724"/>
    </row>
    <row r="78" spans="1:8" ht="18">
      <c r="A78" s="723"/>
      <c r="B78" s="723"/>
      <c r="C78" s="723"/>
      <c r="D78" s="723"/>
      <c r="E78" s="588"/>
      <c r="F78" s="724"/>
      <c r="G78" s="724"/>
      <c r="H78" s="724"/>
    </row>
    <row r="79" spans="1:8" ht="18">
      <c r="A79" s="723"/>
      <c r="B79" s="723"/>
      <c r="C79" s="723"/>
      <c r="D79" s="723"/>
      <c r="E79" s="588"/>
      <c r="F79" s="724"/>
      <c r="G79" s="724"/>
      <c r="H79" s="724"/>
    </row>
    <row r="80" spans="1:8" ht="18">
      <c r="A80" s="723"/>
      <c r="B80" s="723"/>
      <c r="C80" s="723"/>
      <c r="D80" s="723"/>
      <c r="E80" s="588"/>
      <c r="F80" s="724"/>
      <c r="G80" s="724"/>
      <c r="H80" s="724"/>
    </row>
    <row r="81" spans="1:8" ht="18">
      <c r="A81" s="723"/>
      <c r="B81" s="723"/>
      <c r="C81" s="723"/>
      <c r="D81" s="723"/>
      <c r="E81" s="588"/>
      <c r="F81" s="724"/>
      <c r="G81" s="724"/>
      <c r="H81" s="724"/>
    </row>
    <row r="82" spans="1:8" ht="18">
      <c r="A82" s="727"/>
      <c r="B82" s="727"/>
      <c r="C82" s="727"/>
      <c r="D82" s="727"/>
      <c r="E82" s="588"/>
      <c r="F82" s="724"/>
      <c r="G82" s="724"/>
      <c r="H82" s="724"/>
    </row>
    <row r="83" spans="1:8" ht="18">
      <c r="A83" s="723"/>
      <c r="B83" s="723"/>
      <c r="C83" s="723"/>
      <c r="D83" s="723"/>
      <c r="F83" s="724"/>
      <c r="G83" s="724"/>
      <c r="H83" s="724"/>
    </row>
    <row r="84" spans="1:8" ht="18">
      <c r="A84" s="723"/>
      <c r="B84" s="723"/>
      <c r="C84" s="723"/>
      <c r="D84" s="723"/>
      <c r="E84" s="588"/>
      <c r="F84" s="724"/>
      <c r="G84" s="724"/>
      <c r="H84" s="724"/>
    </row>
    <row r="85" spans="1:8" ht="18">
      <c r="A85" s="723"/>
      <c r="B85" s="723"/>
      <c r="C85" s="723"/>
      <c r="D85" s="723"/>
      <c r="E85" s="588"/>
      <c r="F85" s="724"/>
      <c r="G85" s="724"/>
      <c r="H85" s="724"/>
    </row>
    <row r="86" spans="1:8" ht="18">
      <c r="A86" s="723"/>
      <c r="B86" s="723"/>
      <c r="C86" s="723"/>
      <c r="D86" s="723"/>
      <c r="E86" s="588"/>
      <c r="F86" s="724"/>
      <c r="G86" s="724"/>
      <c r="H86" s="724"/>
    </row>
    <row r="87" spans="1:8" ht="18">
      <c r="A87" s="723"/>
      <c r="B87" s="723"/>
      <c r="C87" s="723"/>
      <c r="D87" s="723"/>
      <c r="E87" s="588"/>
      <c r="F87" s="724"/>
      <c r="G87" s="724"/>
      <c r="H87" s="724"/>
    </row>
    <row r="90" spans="1:8" ht="18">
      <c r="A90" s="723"/>
      <c r="B90" s="723"/>
      <c r="C90" s="723"/>
      <c r="D90" s="723"/>
      <c r="E90" s="588"/>
      <c r="F90" s="724"/>
      <c r="G90" s="724"/>
      <c r="H90" s="724"/>
    </row>
  </sheetData>
  <mergeCells count="37">
    <mergeCell ref="A86:D86"/>
    <mergeCell ref="F86:H86"/>
    <mergeCell ref="A87:D87"/>
    <mergeCell ref="F87:H87"/>
    <mergeCell ref="A90:D90"/>
    <mergeCell ref="F90:H90"/>
    <mergeCell ref="A83:D83"/>
    <mergeCell ref="F83:H83"/>
    <mergeCell ref="A84:D84"/>
    <mergeCell ref="F84:H84"/>
    <mergeCell ref="A85:D85"/>
    <mergeCell ref="F85:H85"/>
    <mergeCell ref="A80:D80"/>
    <mergeCell ref="F80:H80"/>
    <mergeCell ref="A81:D81"/>
    <mergeCell ref="F81:H81"/>
    <mergeCell ref="A82:D82"/>
    <mergeCell ref="F82:H82"/>
    <mergeCell ref="A77:D77"/>
    <mergeCell ref="F77:H77"/>
    <mergeCell ref="A78:D78"/>
    <mergeCell ref="F78:H78"/>
    <mergeCell ref="A79:D79"/>
    <mergeCell ref="F79:H79"/>
    <mergeCell ref="A74:D74"/>
    <mergeCell ref="F74:H74"/>
    <mergeCell ref="A75:D75"/>
    <mergeCell ref="F75:H75"/>
    <mergeCell ref="A76:D76"/>
    <mergeCell ref="F76:H76"/>
    <mergeCell ref="A73:D73"/>
    <mergeCell ref="F73:H73"/>
    <mergeCell ref="A3:E3"/>
    <mergeCell ref="A4:C4"/>
    <mergeCell ref="A71:D71"/>
    <mergeCell ref="A72:D72"/>
    <mergeCell ref="F72:H72"/>
  </mergeCells>
  <pageMargins left="0.75" right="0.75" top="1" bottom="1" header="0.5" footer="0.5"/>
  <pageSetup paperSize="9" scale="62" orientation="portrait" r:id="rId1"/>
  <headerFooter alignWithMargins="0"/>
  <colBreaks count="1" manualBreakCount="1">
    <brk id="5" max="7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12"/>
  <sheetViews>
    <sheetView view="pageBreakPreview" zoomScaleNormal="100" zoomScaleSheetLayoutView="100" workbookViewId="0">
      <selection activeCell="E1" sqref="E1"/>
    </sheetView>
  </sheetViews>
  <sheetFormatPr defaultRowHeight="12.75"/>
  <cols>
    <col min="1" max="1" width="39.42578125" style="627" customWidth="1"/>
    <col min="2" max="4" width="22.85546875" style="627" customWidth="1"/>
    <col min="5" max="5" width="16.7109375" style="627" customWidth="1"/>
    <col min="6" max="258" width="9.140625" style="627"/>
    <col min="259" max="259" width="39.42578125" style="627" customWidth="1"/>
    <col min="260" max="260" width="22.85546875" style="627" customWidth="1"/>
    <col min="261" max="261" width="16.7109375" style="627" customWidth="1"/>
    <col min="262" max="514" width="9.140625" style="627"/>
    <col min="515" max="515" width="39.42578125" style="627" customWidth="1"/>
    <col min="516" max="516" width="22.85546875" style="627" customWidth="1"/>
    <col min="517" max="517" width="16.7109375" style="627" customWidth="1"/>
    <col min="518" max="770" width="9.140625" style="627"/>
    <col min="771" max="771" width="39.42578125" style="627" customWidth="1"/>
    <col min="772" max="772" width="22.85546875" style="627" customWidth="1"/>
    <col min="773" max="773" width="16.7109375" style="627" customWidth="1"/>
    <col min="774" max="1026" width="9.140625" style="627"/>
    <col min="1027" max="1027" width="39.42578125" style="627" customWidth="1"/>
    <col min="1028" max="1028" width="22.85546875" style="627" customWidth="1"/>
    <col min="1029" max="1029" width="16.7109375" style="627" customWidth="1"/>
    <col min="1030" max="1282" width="9.140625" style="627"/>
    <col min="1283" max="1283" width="39.42578125" style="627" customWidth="1"/>
    <col min="1284" max="1284" width="22.85546875" style="627" customWidth="1"/>
    <col min="1285" max="1285" width="16.7109375" style="627" customWidth="1"/>
    <col min="1286" max="1538" width="9.140625" style="627"/>
    <col min="1539" max="1539" width="39.42578125" style="627" customWidth="1"/>
    <col min="1540" max="1540" width="22.85546875" style="627" customWidth="1"/>
    <col min="1541" max="1541" width="16.7109375" style="627" customWidth="1"/>
    <col min="1542" max="1794" width="9.140625" style="627"/>
    <col min="1795" max="1795" width="39.42578125" style="627" customWidth="1"/>
    <col min="1796" max="1796" width="22.85546875" style="627" customWidth="1"/>
    <col min="1797" max="1797" width="16.7109375" style="627" customWidth="1"/>
    <col min="1798" max="2050" width="9.140625" style="627"/>
    <col min="2051" max="2051" width="39.42578125" style="627" customWidth="1"/>
    <col min="2052" max="2052" width="22.85546875" style="627" customWidth="1"/>
    <col min="2053" max="2053" width="16.7109375" style="627" customWidth="1"/>
    <col min="2054" max="2306" width="9.140625" style="627"/>
    <col min="2307" max="2307" width="39.42578125" style="627" customWidth="1"/>
    <col min="2308" max="2308" width="22.85546875" style="627" customWidth="1"/>
    <col min="2309" max="2309" width="16.7109375" style="627" customWidth="1"/>
    <col min="2310" max="2562" width="9.140625" style="627"/>
    <col min="2563" max="2563" width="39.42578125" style="627" customWidth="1"/>
    <col min="2564" max="2564" width="22.85546875" style="627" customWidth="1"/>
    <col min="2565" max="2565" width="16.7109375" style="627" customWidth="1"/>
    <col min="2566" max="2818" width="9.140625" style="627"/>
    <col min="2819" max="2819" width="39.42578125" style="627" customWidth="1"/>
    <col min="2820" max="2820" width="22.85546875" style="627" customWidth="1"/>
    <col min="2821" max="2821" width="16.7109375" style="627" customWidth="1"/>
    <col min="2822" max="3074" width="9.140625" style="627"/>
    <col min="3075" max="3075" width="39.42578125" style="627" customWidth="1"/>
    <col min="3076" max="3076" width="22.85546875" style="627" customWidth="1"/>
    <col min="3077" max="3077" width="16.7109375" style="627" customWidth="1"/>
    <col min="3078" max="3330" width="9.140625" style="627"/>
    <col min="3331" max="3331" width="39.42578125" style="627" customWidth="1"/>
    <col min="3332" max="3332" width="22.85546875" style="627" customWidth="1"/>
    <col min="3333" max="3333" width="16.7109375" style="627" customWidth="1"/>
    <col min="3334" max="3586" width="9.140625" style="627"/>
    <col min="3587" max="3587" width="39.42578125" style="627" customWidth="1"/>
    <col min="3588" max="3588" width="22.85546875" style="627" customWidth="1"/>
    <col min="3589" max="3589" width="16.7109375" style="627" customWidth="1"/>
    <col min="3590" max="3842" width="9.140625" style="627"/>
    <col min="3843" max="3843" width="39.42578125" style="627" customWidth="1"/>
    <col min="3844" max="3844" width="22.85546875" style="627" customWidth="1"/>
    <col min="3845" max="3845" width="16.7109375" style="627" customWidth="1"/>
    <col min="3846" max="4098" width="9.140625" style="627"/>
    <col min="4099" max="4099" width="39.42578125" style="627" customWidth="1"/>
    <col min="4100" max="4100" width="22.85546875" style="627" customWidth="1"/>
    <col min="4101" max="4101" width="16.7109375" style="627" customWidth="1"/>
    <col min="4102" max="4354" width="9.140625" style="627"/>
    <col min="4355" max="4355" width="39.42578125" style="627" customWidth="1"/>
    <col min="4356" max="4356" width="22.85546875" style="627" customWidth="1"/>
    <col min="4357" max="4357" width="16.7109375" style="627" customWidth="1"/>
    <col min="4358" max="4610" width="9.140625" style="627"/>
    <col min="4611" max="4611" width="39.42578125" style="627" customWidth="1"/>
    <col min="4612" max="4612" width="22.85546875" style="627" customWidth="1"/>
    <col min="4613" max="4613" width="16.7109375" style="627" customWidth="1"/>
    <col min="4614" max="4866" width="9.140625" style="627"/>
    <col min="4867" max="4867" width="39.42578125" style="627" customWidth="1"/>
    <col min="4868" max="4868" width="22.85546875" style="627" customWidth="1"/>
    <col min="4869" max="4869" width="16.7109375" style="627" customWidth="1"/>
    <col min="4870" max="5122" width="9.140625" style="627"/>
    <col min="5123" max="5123" width="39.42578125" style="627" customWidth="1"/>
    <col min="5124" max="5124" width="22.85546875" style="627" customWidth="1"/>
    <col min="5125" max="5125" width="16.7109375" style="627" customWidth="1"/>
    <col min="5126" max="5378" width="9.140625" style="627"/>
    <col min="5379" max="5379" width="39.42578125" style="627" customWidth="1"/>
    <col min="5380" max="5380" width="22.85546875" style="627" customWidth="1"/>
    <col min="5381" max="5381" width="16.7109375" style="627" customWidth="1"/>
    <col min="5382" max="5634" width="9.140625" style="627"/>
    <col min="5635" max="5635" width="39.42578125" style="627" customWidth="1"/>
    <col min="5636" max="5636" width="22.85546875" style="627" customWidth="1"/>
    <col min="5637" max="5637" width="16.7109375" style="627" customWidth="1"/>
    <col min="5638" max="5890" width="9.140625" style="627"/>
    <col min="5891" max="5891" width="39.42578125" style="627" customWidth="1"/>
    <col min="5892" max="5892" width="22.85546875" style="627" customWidth="1"/>
    <col min="5893" max="5893" width="16.7109375" style="627" customWidth="1"/>
    <col min="5894" max="6146" width="9.140625" style="627"/>
    <col min="6147" max="6147" width="39.42578125" style="627" customWidth="1"/>
    <col min="6148" max="6148" width="22.85546875" style="627" customWidth="1"/>
    <col min="6149" max="6149" width="16.7109375" style="627" customWidth="1"/>
    <col min="6150" max="6402" width="9.140625" style="627"/>
    <col min="6403" max="6403" width="39.42578125" style="627" customWidth="1"/>
    <col min="6404" max="6404" width="22.85546875" style="627" customWidth="1"/>
    <col min="6405" max="6405" width="16.7109375" style="627" customWidth="1"/>
    <col min="6406" max="6658" width="9.140625" style="627"/>
    <col min="6659" max="6659" width="39.42578125" style="627" customWidth="1"/>
    <col min="6660" max="6660" width="22.85546875" style="627" customWidth="1"/>
    <col min="6661" max="6661" width="16.7109375" style="627" customWidth="1"/>
    <col min="6662" max="6914" width="9.140625" style="627"/>
    <col min="6915" max="6915" width="39.42578125" style="627" customWidth="1"/>
    <col min="6916" max="6916" width="22.85546875" style="627" customWidth="1"/>
    <col min="6917" max="6917" width="16.7109375" style="627" customWidth="1"/>
    <col min="6918" max="7170" width="9.140625" style="627"/>
    <col min="7171" max="7171" width="39.42578125" style="627" customWidth="1"/>
    <col min="7172" max="7172" width="22.85546875" style="627" customWidth="1"/>
    <col min="7173" max="7173" width="16.7109375" style="627" customWidth="1"/>
    <col min="7174" max="7426" width="9.140625" style="627"/>
    <col min="7427" max="7427" width="39.42578125" style="627" customWidth="1"/>
    <col min="7428" max="7428" width="22.85546875" style="627" customWidth="1"/>
    <col min="7429" max="7429" width="16.7109375" style="627" customWidth="1"/>
    <col min="7430" max="7682" width="9.140625" style="627"/>
    <col min="7683" max="7683" width="39.42578125" style="627" customWidth="1"/>
    <col min="7684" max="7684" width="22.85546875" style="627" customWidth="1"/>
    <col min="7685" max="7685" width="16.7109375" style="627" customWidth="1"/>
    <col min="7686" max="7938" width="9.140625" style="627"/>
    <col min="7939" max="7939" width="39.42578125" style="627" customWidth="1"/>
    <col min="7940" max="7940" width="22.85546875" style="627" customWidth="1"/>
    <col min="7941" max="7941" width="16.7109375" style="627" customWidth="1"/>
    <col min="7942" max="8194" width="9.140625" style="627"/>
    <col min="8195" max="8195" width="39.42578125" style="627" customWidth="1"/>
    <col min="8196" max="8196" width="22.85546875" style="627" customWidth="1"/>
    <col min="8197" max="8197" width="16.7109375" style="627" customWidth="1"/>
    <col min="8198" max="8450" width="9.140625" style="627"/>
    <col min="8451" max="8451" width="39.42578125" style="627" customWidth="1"/>
    <col min="8452" max="8452" width="22.85546875" style="627" customWidth="1"/>
    <col min="8453" max="8453" width="16.7109375" style="627" customWidth="1"/>
    <col min="8454" max="8706" width="9.140625" style="627"/>
    <col min="8707" max="8707" width="39.42578125" style="627" customWidth="1"/>
    <col min="8708" max="8708" width="22.85546875" style="627" customWidth="1"/>
    <col min="8709" max="8709" width="16.7109375" style="627" customWidth="1"/>
    <col min="8710" max="8962" width="9.140625" style="627"/>
    <col min="8963" max="8963" width="39.42578125" style="627" customWidth="1"/>
    <col min="8964" max="8964" width="22.85546875" style="627" customWidth="1"/>
    <col min="8965" max="8965" width="16.7109375" style="627" customWidth="1"/>
    <col min="8966" max="9218" width="9.140625" style="627"/>
    <col min="9219" max="9219" width="39.42578125" style="627" customWidth="1"/>
    <col min="9220" max="9220" width="22.85546875" style="627" customWidth="1"/>
    <col min="9221" max="9221" width="16.7109375" style="627" customWidth="1"/>
    <col min="9222" max="9474" width="9.140625" style="627"/>
    <col min="9475" max="9475" width="39.42578125" style="627" customWidth="1"/>
    <col min="9476" max="9476" width="22.85546875" style="627" customWidth="1"/>
    <col min="9477" max="9477" width="16.7109375" style="627" customWidth="1"/>
    <col min="9478" max="9730" width="9.140625" style="627"/>
    <col min="9731" max="9731" width="39.42578125" style="627" customWidth="1"/>
    <col min="9732" max="9732" width="22.85546875" style="627" customWidth="1"/>
    <col min="9733" max="9733" width="16.7109375" style="627" customWidth="1"/>
    <col min="9734" max="9986" width="9.140625" style="627"/>
    <col min="9987" max="9987" width="39.42578125" style="627" customWidth="1"/>
    <col min="9988" max="9988" width="22.85546875" style="627" customWidth="1"/>
    <col min="9989" max="9989" width="16.7109375" style="627" customWidth="1"/>
    <col min="9990" max="10242" width="9.140625" style="627"/>
    <col min="10243" max="10243" width="39.42578125" style="627" customWidth="1"/>
    <col min="10244" max="10244" width="22.85546875" style="627" customWidth="1"/>
    <col min="10245" max="10245" width="16.7109375" style="627" customWidth="1"/>
    <col min="10246" max="10498" width="9.140625" style="627"/>
    <col min="10499" max="10499" width="39.42578125" style="627" customWidth="1"/>
    <col min="10500" max="10500" width="22.85546875" style="627" customWidth="1"/>
    <col min="10501" max="10501" width="16.7109375" style="627" customWidth="1"/>
    <col min="10502" max="10754" width="9.140625" style="627"/>
    <col min="10755" max="10755" width="39.42578125" style="627" customWidth="1"/>
    <col min="10756" max="10756" width="22.85546875" style="627" customWidth="1"/>
    <col min="10757" max="10757" width="16.7109375" style="627" customWidth="1"/>
    <col min="10758" max="11010" width="9.140625" style="627"/>
    <col min="11011" max="11011" width="39.42578125" style="627" customWidth="1"/>
    <col min="11012" max="11012" width="22.85546875" style="627" customWidth="1"/>
    <col min="11013" max="11013" width="16.7109375" style="627" customWidth="1"/>
    <col min="11014" max="11266" width="9.140625" style="627"/>
    <col min="11267" max="11267" width="39.42578125" style="627" customWidth="1"/>
    <col min="11268" max="11268" width="22.85546875" style="627" customWidth="1"/>
    <col min="11269" max="11269" width="16.7109375" style="627" customWidth="1"/>
    <col min="11270" max="11522" width="9.140625" style="627"/>
    <col min="11523" max="11523" width="39.42578125" style="627" customWidth="1"/>
    <col min="11524" max="11524" width="22.85546875" style="627" customWidth="1"/>
    <col min="11525" max="11525" width="16.7109375" style="627" customWidth="1"/>
    <col min="11526" max="11778" width="9.140625" style="627"/>
    <col min="11779" max="11779" width="39.42578125" style="627" customWidth="1"/>
    <col min="11780" max="11780" width="22.85546875" style="627" customWidth="1"/>
    <col min="11781" max="11781" width="16.7109375" style="627" customWidth="1"/>
    <col min="11782" max="12034" width="9.140625" style="627"/>
    <col min="12035" max="12035" width="39.42578125" style="627" customWidth="1"/>
    <col min="12036" max="12036" width="22.85546875" style="627" customWidth="1"/>
    <col min="12037" max="12037" width="16.7109375" style="627" customWidth="1"/>
    <col min="12038" max="12290" width="9.140625" style="627"/>
    <col min="12291" max="12291" width="39.42578125" style="627" customWidth="1"/>
    <col min="12292" max="12292" width="22.85546875" style="627" customWidth="1"/>
    <col min="12293" max="12293" width="16.7109375" style="627" customWidth="1"/>
    <col min="12294" max="12546" width="9.140625" style="627"/>
    <col min="12547" max="12547" width="39.42578125" style="627" customWidth="1"/>
    <col min="12548" max="12548" width="22.85546875" style="627" customWidth="1"/>
    <col min="12549" max="12549" width="16.7109375" style="627" customWidth="1"/>
    <col min="12550" max="12802" width="9.140625" style="627"/>
    <col min="12803" max="12803" width="39.42578125" style="627" customWidth="1"/>
    <col min="12804" max="12804" width="22.85546875" style="627" customWidth="1"/>
    <col min="12805" max="12805" width="16.7109375" style="627" customWidth="1"/>
    <col min="12806" max="13058" width="9.140625" style="627"/>
    <col min="13059" max="13059" width="39.42578125" style="627" customWidth="1"/>
    <col min="13060" max="13060" width="22.85546875" style="627" customWidth="1"/>
    <col min="13061" max="13061" width="16.7109375" style="627" customWidth="1"/>
    <col min="13062" max="13314" width="9.140625" style="627"/>
    <col min="13315" max="13315" width="39.42578125" style="627" customWidth="1"/>
    <col min="13316" max="13316" width="22.85546875" style="627" customWidth="1"/>
    <col min="13317" max="13317" width="16.7109375" style="627" customWidth="1"/>
    <col min="13318" max="13570" width="9.140625" style="627"/>
    <col min="13571" max="13571" width="39.42578125" style="627" customWidth="1"/>
    <col min="13572" max="13572" width="22.85546875" style="627" customWidth="1"/>
    <col min="13573" max="13573" width="16.7109375" style="627" customWidth="1"/>
    <col min="13574" max="13826" width="9.140625" style="627"/>
    <col min="13827" max="13827" width="39.42578125" style="627" customWidth="1"/>
    <col min="13828" max="13828" width="22.85546875" style="627" customWidth="1"/>
    <col min="13829" max="13829" width="16.7109375" style="627" customWidth="1"/>
    <col min="13830" max="14082" width="9.140625" style="627"/>
    <col min="14083" max="14083" width="39.42578125" style="627" customWidth="1"/>
    <col min="14084" max="14084" width="22.85546875" style="627" customWidth="1"/>
    <col min="14085" max="14085" width="16.7109375" style="627" customWidth="1"/>
    <col min="14086" max="14338" width="9.140625" style="627"/>
    <col min="14339" max="14339" width="39.42578125" style="627" customWidth="1"/>
    <col min="14340" max="14340" width="22.85546875" style="627" customWidth="1"/>
    <col min="14341" max="14341" width="16.7109375" style="627" customWidth="1"/>
    <col min="14342" max="14594" width="9.140625" style="627"/>
    <col min="14595" max="14595" width="39.42578125" style="627" customWidth="1"/>
    <col min="14596" max="14596" width="22.85546875" style="627" customWidth="1"/>
    <col min="14597" max="14597" width="16.7109375" style="627" customWidth="1"/>
    <col min="14598" max="14850" width="9.140625" style="627"/>
    <col min="14851" max="14851" width="39.42578125" style="627" customWidth="1"/>
    <col min="14852" max="14852" width="22.85546875" style="627" customWidth="1"/>
    <col min="14853" max="14853" width="16.7109375" style="627" customWidth="1"/>
    <col min="14854" max="15106" width="9.140625" style="627"/>
    <col min="15107" max="15107" width="39.42578125" style="627" customWidth="1"/>
    <col min="15108" max="15108" width="22.85546875" style="627" customWidth="1"/>
    <col min="15109" max="15109" width="16.7109375" style="627" customWidth="1"/>
    <col min="15110" max="15362" width="9.140625" style="627"/>
    <col min="15363" max="15363" width="39.42578125" style="627" customWidth="1"/>
    <col min="15364" max="15364" width="22.85546875" style="627" customWidth="1"/>
    <col min="15365" max="15365" width="16.7109375" style="627" customWidth="1"/>
    <col min="15366" max="15618" width="9.140625" style="627"/>
    <col min="15619" max="15619" width="39.42578125" style="627" customWidth="1"/>
    <col min="15620" max="15620" width="22.85546875" style="627" customWidth="1"/>
    <col min="15621" max="15621" width="16.7109375" style="627" customWidth="1"/>
    <col min="15622" max="15874" width="9.140625" style="627"/>
    <col min="15875" max="15875" width="39.42578125" style="627" customWidth="1"/>
    <col min="15876" max="15876" width="22.85546875" style="627" customWidth="1"/>
    <col min="15877" max="15877" width="16.7109375" style="627" customWidth="1"/>
    <col min="15878" max="16130" width="9.140625" style="627"/>
    <col min="16131" max="16131" width="39.42578125" style="627" customWidth="1"/>
    <col min="16132" max="16132" width="22.85546875" style="627" customWidth="1"/>
    <col min="16133" max="16133" width="16.7109375" style="627" customWidth="1"/>
    <col min="16134" max="16384" width="9.140625" style="627"/>
  </cols>
  <sheetData>
    <row r="1" spans="1:7" s="620" customFormat="1">
      <c r="A1" s="617"/>
      <c r="B1" s="617"/>
      <c r="C1" s="617"/>
      <c r="D1" s="617"/>
      <c r="E1" s="618" t="s">
        <v>1761</v>
      </c>
      <c r="F1" s="619"/>
      <c r="G1" s="619"/>
    </row>
    <row r="2" spans="1:7" s="620" customFormat="1">
      <c r="A2" s="617"/>
      <c r="B2" s="617"/>
      <c r="C2" s="617"/>
      <c r="D2" s="617"/>
      <c r="E2" s="618"/>
      <c r="F2" s="619"/>
      <c r="G2" s="619"/>
    </row>
    <row r="3" spans="1:7" s="620" customFormat="1">
      <c r="A3" s="728" t="s">
        <v>732</v>
      </c>
      <c r="B3" s="728"/>
      <c r="C3" s="728"/>
      <c r="D3" s="728"/>
      <c r="E3" s="728"/>
      <c r="F3" s="617"/>
      <c r="G3" s="617"/>
    </row>
    <row r="4" spans="1:7" s="620" customFormat="1">
      <c r="A4" s="617"/>
      <c r="B4" s="617"/>
      <c r="C4" s="617"/>
      <c r="D4" s="617"/>
      <c r="E4" s="617"/>
      <c r="F4" s="617"/>
      <c r="G4" s="617"/>
    </row>
    <row r="5" spans="1:7" s="624" customFormat="1" ht="51">
      <c r="A5" s="621"/>
      <c r="B5" s="622" t="s">
        <v>735</v>
      </c>
      <c r="C5" s="622" t="s">
        <v>734</v>
      </c>
      <c r="D5" s="622" t="s">
        <v>733</v>
      </c>
      <c r="E5" s="622" t="s">
        <v>731</v>
      </c>
      <c r="F5" s="623"/>
      <c r="G5" s="623"/>
    </row>
    <row r="6" spans="1:7" s="620" customFormat="1" ht="15.75" customHeight="1">
      <c r="A6" s="625" t="s">
        <v>257</v>
      </c>
      <c r="B6" s="625">
        <v>31</v>
      </c>
      <c r="C6" s="625">
        <v>1</v>
      </c>
      <c r="D6" s="625">
        <v>25</v>
      </c>
      <c r="E6" s="625">
        <v>31</v>
      </c>
      <c r="F6" s="617"/>
      <c r="G6" s="617"/>
    </row>
    <row r="7" spans="1:7" ht="15.75" customHeight="1">
      <c r="A7" s="625" t="s">
        <v>258</v>
      </c>
      <c r="B7" s="625">
        <v>72</v>
      </c>
      <c r="C7" s="625">
        <v>4</v>
      </c>
      <c r="D7" s="625">
        <v>67</v>
      </c>
      <c r="E7" s="625">
        <v>72</v>
      </c>
      <c r="F7" s="626"/>
      <c r="G7" s="626"/>
    </row>
    <row r="8" spans="1:7" ht="15.75" customHeight="1">
      <c r="A8" s="625" t="s">
        <v>262</v>
      </c>
      <c r="B8" s="625">
        <v>77</v>
      </c>
      <c r="C8" s="625">
        <v>2</v>
      </c>
      <c r="D8" s="625">
        <v>71</v>
      </c>
      <c r="E8" s="625">
        <v>71</v>
      </c>
      <c r="F8" s="626"/>
      <c r="G8" s="626"/>
    </row>
    <row r="9" spans="1:7">
      <c r="A9" s="625" t="s">
        <v>259</v>
      </c>
      <c r="B9" s="625">
        <v>12</v>
      </c>
      <c r="C9" s="625">
        <v>4</v>
      </c>
      <c r="D9" s="625">
        <v>12</v>
      </c>
      <c r="E9" s="625">
        <v>11</v>
      </c>
      <c r="F9" s="626"/>
      <c r="G9" s="626"/>
    </row>
    <row r="10" spans="1:7">
      <c r="A10" s="625" t="s">
        <v>263</v>
      </c>
      <c r="B10" s="625">
        <v>79</v>
      </c>
      <c r="C10" s="625">
        <v>8</v>
      </c>
      <c r="D10" s="625">
        <v>78</v>
      </c>
      <c r="E10" s="625">
        <v>75</v>
      </c>
      <c r="F10" s="626"/>
      <c r="G10" s="626"/>
    </row>
    <row r="11" spans="1:7">
      <c r="A11" s="625" t="s">
        <v>541</v>
      </c>
      <c r="B11" s="625">
        <v>21</v>
      </c>
      <c r="C11" s="625">
        <v>18</v>
      </c>
      <c r="D11" s="625">
        <v>33</v>
      </c>
      <c r="E11" s="625">
        <v>19</v>
      </c>
      <c r="F11" s="626"/>
      <c r="G11" s="626"/>
    </row>
    <row r="12" spans="1:7" s="624" customFormat="1" ht="16.5" customHeight="1">
      <c r="A12" s="628" t="s">
        <v>153</v>
      </c>
      <c r="B12" s="629">
        <f>SUM(B6:B11)</f>
        <v>292</v>
      </c>
      <c r="C12" s="629">
        <f>SUM(C6:C11)</f>
        <v>37</v>
      </c>
      <c r="D12" s="629">
        <f>SUM(D6:D11)</f>
        <v>286</v>
      </c>
      <c r="E12" s="629">
        <f>SUM(E6:E11)</f>
        <v>279</v>
      </c>
      <c r="F12" s="617"/>
      <c r="G12" s="623"/>
    </row>
  </sheetData>
  <mergeCells count="1">
    <mergeCell ref="A3:E3"/>
  </mergeCells>
  <pageMargins left="0.78740157480314965" right="0.78740157480314965" top="0.39370078740157483" bottom="0.19685039370078741" header="0.51181102362204722" footer="0.51181102362204722"/>
  <pageSetup paperSize="9" scale="96" orientation="landscape" r:id="rId1"/>
  <headerFooter alignWithMargins="0"/>
  <colBreaks count="1" manualBreakCount="1">
    <brk id="5" max="3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F39"/>
  <sheetViews>
    <sheetView zoomScaleNormal="100" workbookViewId="0">
      <selection activeCell="C1" sqref="C1"/>
    </sheetView>
  </sheetViews>
  <sheetFormatPr defaultRowHeight="12.75"/>
  <cols>
    <col min="1" max="1" width="34.28515625" customWidth="1"/>
    <col min="2" max="2" width="33.7109375" customWidth="1"/>
    <col min="3" max="3" width="14.7109375" customWidth="1"/>
  </cols>
  <sheetData>
    <row r="1" spans="1:6">
      <c r="B1" s="210"/>
      <c r="C1" s="581" t="s">
        <v>1762</v>
      </c>
      <c r="D1" s="226"/>
      <c r="E1" s="226"/>
      <c r="F1" s="210"/>
    </row>
    <row r="2" spans="1:6">
      <c r="A2" s="226"/>
      <c r="B2" s="226"/>
      <c r="C2" s="226"/>
      <c r="D2" s="226"/>
      <c r="E2" s="226"/>
    </row>
    <row r="3" spans="1:6">
      <c r="A3" s="226"/>
      <c r="B3" s="226"/>
      <c r="C3" s="226"/>
      <c r="D3" s="226"/>
      <c r="E3" s="226"/>
    </row>
    <row r="4" spans="1:6" ht="15.75">
      <c r="A4" s="729" t="s">
        <v>1</v>
      </c>
      <c r="B4" s="729"/>
      <c r="C4" s="729"/>
      <c r="D4" s="225"/>
      <c r="E4" s="225"/>
      <c r="F4" s="225"/>
    </row>
    <row r="5" spans="1:6" ht="15.75">
      <c r="A5" s="225"/>
      <c r="B5" s="225"/>
      <c r="C5" s="225"/>
      <c r="D5" s="225"/>
      <c r="E5" s="225"/>
      <c r="F5" s="225"/>
    </row>
    <row r="6" spans="1:6" ht="15.75">
      <c r="A6" s="225"/>
      <c r="B6" s="225"/>
      <c r="C6" s="225"/>
      <c r="D6" s="225"/>
      <c r="E6" s="225"/>
      <c r="F6" s="225"/>
    </row>
    <row r="7" spans="1:6" ht="15.75">
      <c r="A7" s="1"/>
      <c r="B7" s="1"/>
      <c r="C7" s="1"/>
      <c r="D7" s="1"/>
      <c r="E7" s="1"/>
      <c r="F7" s="1"/>
    </row>
    <row r="8" spans="1:6" ht="32.25" customHeight="1">
      <c r="A8" s="582" t="s">
        <v>2</v>
      </c>
      <c r="B8" s="227" t="s">
        <v>3</v>
      </c>
      <c r="C8" s="633" t="s">
        <v>4</v>
      </c>
      <c r="D8" s="1"/>
      <c r="E8" s="1"/>
      <c r="F8" s="1"/>
    </row>
    <row r="9" spans="1:6" ht="15.75">
      <c r="A9" s="580" t="s">
        <v>5</v>
      </c>
      <c r="B9" s="228" t="s">
        <v>6</v>
      </c>
      <c r="C9" s="634">
        <v>3032</v>
      </c>
      <c r="D9" s="1"/>
      <c r="E9" s="1"/>
      <c r="F9" s="1"/>
    </row>
    <row r="10" spans="1:6" ht="15.75">
      <c r="A10" s="580" t="s">
        <v>7</v>
      </c>
      <c r="B10" s="228" t="s">
        <v>8</v>
      </c>
      <c r="C10" s="634">
        <v>16579</v>
      </c>
      <c r="D10" s="1"/>
      <c r="E10" s="1"/>
      <c r="F10" s="1"/>
    </row>
    <row r="11" spans="1:6" ht="31.5">
      <c r="A11" s="229" t="s">
        <v>9</v>
      </c>
      <c r="B11" s="230" t="s">
        <v>10</v>
      </c>
      <c r="C11" s="635">
        <v>6000</v>
      </c>
      <c r="D11" s="1"/>
      <c r="E11" s="1"/>
      <c r="F11" s="1"/>
    </row>
    <row r="12" spans="1:6" ht="15.75">
      <c r="A12" s="229" t="s">
        <v>86</v>
      </c>
      <c r="B12" s="230" t="s">
        <v>90</v>
      </c>
      <c r="C12" s="636">
        <v>9050</v>
      </c>
      <c r="D12" s="1"/>
      <c r="E12" s="1"/>
      <c r="F12" s="1"/>
    </row>
    <row r="13" spans="1:6" ht="31.5">
      <c r="A13" s="229" t="s">
        <v>736</v>
      </c>
      <c r="B13" s="230" t="s">
        <v>737</v>
      </c>
      <c r="C13" s="637">
        <v>7181</v>
      </c>
      <c r="D13" s="1"/>
      <c r="E13" s="1"/>
      <c r="F13" s="1"/>
    </row>
    <row r="14" spans="1:6" ht="15.75">
      <c r="A14" s="231" t="s">
        <v>11</v>
      </c>
      <c r="B14" s="228" t="s">
        <v>740</v>
      </c>
      <c r="C14" s="638">
        <v>22696</v>
      </c>
      <c r="D14" s="1"/>
      <c r="E14" s="1"/>
      <c r="F14" s="1"/>
    </row>
    <row r="16" spans="1:6">
      <c r="A16" t="s">
        <v>738</v>
      </c>
    </row>
    <row r="17" spans="1:1">
      <c r="A17" t="s">
        <v>739</v>
      </c>
    </row>
    <row r="19" spans="1:1">
      <c r="A19" s="232" t="s">
        <v>12</v>
      </c>
    </row>
    <row r="20" spans="1:1">
      <c r="A20" t="s">
        <v>13</v>
      </c>
    </row>
    <row r="21" spans="1:1">
      <c r="A21" t="s">
        <v>14</v>
      </c>
    </row>
    <row r="23" spans="1:1">
      <c r="A23" t="s">
        <v>745</v>
      </c>
    </row>
    <row r="24" spans="1:1">
      <c r="A24" t="s">
        <v>746</v>
      </c>
    </row>
    <row r="26" spans="1:1">
      <c r="A26" t="s">
        <v>15</v>
      </c>
    </row>
    <row r="27" spans="1:1">
      <c r="A27" t="s">
        <v>84</v>
      </c>
    </row>
    <row r="28" spans="1:1">
      <c r="A28" t="s">
        <v>85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4" spans="1:3" ht="90.75" customHeight="1">
      <c r="A34" s="730" t="s">
        <v>747</v>
      </c>
      <c r="B34" s="730"/>
      <c r="C34" s="730"/>
    </row>
    <row r="36" spans="1:3" ht="25.5" customHeight="1">
      <c r="A36" s="730" t="s">
        <v>744</v>
      </c>
      <c r="B36" s="730"/>
      <c r="C36" s="730"/>
    </row>
    <row r="37" spans="1:3" ht="27" customHeight="1">
      <c r="A37" s="730" t="s">
        <v>741</v>
      </c>
      <c r="B37" s="730"/>
      <c r="C37" s="730"/>
    </row>
    <row r="38" spans="1:3" ht="26.25" customHeight="1">
      <c r="A38" s="730" t="s">
        <v>742</v>
      </c>
      <c r="B38" s="730"/>
      <c r="C38" s="730"/>
    </row>
    <row r="39" spans="1:3">
      <c r="A39" s="731" t="s">
        <v>743</v>
      </c>
      <c r="B39" s="731"/>
      <c r="C39" s="731"/>
    </row>
  </sheetData>
  <mergeCells count="6">
    <mergeCell ref="A4:C4"/>
    <mergeCell ref="A36:C36"/>
    <mergeCell ref="A37:C37"/>
    <mergeCell ref="A38:C38"/>
    <mergeCell ref="A39:C39"/>
    <mergeCell ref="A34:C34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27"/>
  <sheetViews>
    <sheetView view="pageBreakPreview" zoomScaleNormal="100" zoomScaleSheetLayoutView="100" workbookViewId="0">
      <selection activeCell="H1" sqref="H1"/>
    </sheetView>
  </sheetViews>
  <sheetFormatPr defaultColWidth="8" defaultRowHeight="16.5"/>
  <cols>
    <col min="1" max="1" width="6.42578125" style="441" customWidth="1"/>
    <col min="2" max="2" width="24.85546875" style="441" bestFit="1" customWidth="1"/>
    <col min="3" max="3" width="13" style="441" bestFit="1" customWidth="1"/>
    <col min="4" max="4" width="11" style="441" customWidth="1"/>
    <col min="5" max="5" width="12.42578125" style="441" bestFit="1" customWidth="1"/>
    <col min="6" max="6" width="11.5703125" style="441" customWidth="1"/>
    <col min="7" max="7" width="13" style="441" bestFit="1" customWidth="1"/>
    <col min="8" max="8" width="12.85546875" style="441" bestFit="1" customWidth="1"/>
    <col min="9" max="11" width="10.85546875" style="441" bestFit="1" customWidth="1"/>
    <col min="12" max="12" width="10.85546875" style="442" bestFit="1" customWidth="1"/>
    <col min="13" max="14" width="12.28515625" style="442" bestFit="1" customWidth="1"/>
    <col min="15" max="17" width="11.28515625" style="442" customWidth="1"/>
    <col min="18" max="18" width="11.85546875" style="441" customWidth="1"/>
    <col min="19" max="16384" width="8" style="441"/>
  </cols>
  <sheetData>
    <row r="1" spans="1:18">
      <c r="A1" s="439"/>
      <c r="B1" s="439"/>
      <c r="C1" s="439"/>
      <c r="D1" s="439"/>
      <c r="E1" s="439"/>
      <c r="F1" s="439"/>
      <c r="G1" s="439"/>
      <c r="H1" s="383" t="s">
        <v>1763</v>
      </c>
      <c r="I1" s="440"/>
      <c r="R1" s="443"/>
    </row>
    <row r="2" spans="1:18">
      <c r="A2" s="439"/>
      <c r="B2" s="439"/>
      <c r="C2" s="439"/>
      <c r="D2" s="439"/>
      <c r="E2" s="439"/>
      <c r="F2" s="439"/>
      <c r="G2" s="439"/>
      <c r="H2" s="439"/>
      <c r="I2" s="440"/>
      <c r="L2" s="383"/>
      <c r="R2" s="443"/>
    </row>
    <row r="3" spans="1:18">
      <c r="A3" s="732" t="s">
        <v>577</v>
      </c>
      <c r="B3" s="732"/>
      <c r="C3" s="732"/>
      <c r="D3" s="732"/>
      <c r="E3" s="732"/>
      <c r="F3" s="732"/>
      <c r="G3" s="732"/>
      <c r="H3" s="732"/>
    </row>
    <row r="4" spans="1:18">
      <c r="A4" s="733"/>
      <c r="B4" s="733"/>
      <c r="H4" s="444" t="s">
        <v>91</v>
      </c>
      <c r="I4" s="445"/>
    </row>
    <row r="5" spans="1:18">
      <c r="I5" s="445"/>
    </row>
    <row r="6" spans="1:18" s="448" customFormat="1" ht="38.25">
      <c r="A6" s="446" t="s">
        <v>443</v>
      </c>
      <c r="B6" s="446" t="s">
        <v>362</v>
      </c>
      <c r="C6" s="447" t="s">
        <v>578</v>
      </c>
      <c r="D6" s="446" t="s">
        <v>579</v>
      </c>
      <c r="E6" s="446" t="s">
        <v>580</v>
      </c>
      <c r="F6" s="447" t="s">
        <v>581</v>
      </c>
      <c r="G6" s="447" t="s">
        <v>582</v>
      </c>
      <c r="H6" s="447" t="s">
        <v>583</v>
      </c>
    </row>
    <row r="7" spans="1:18" s="445" customFormat="1">
      <c r="A7" s="449"/>
      <c r="B7" s="449"/>
      <c r="C7" s="450"/>
      <c r="D7" s="450"/>
      <c r="E7" s="450"/>
      <c r="F7" s="450"/>
      <c r="G7" s="450"/>
      <c r="H7" s="450"/>
    </row>
    <row r="8" spans="1:18">
      <c r="A8" s="451">
        <v>1</v>
      </c>
      <c r="B8" s="452" t="s">
        <v>444</v>
      </c>
      <c r="C8" s="453">
        <v>18330540</v>
      </c>
      <c r="D8" s="453"/>
      <c r="E8" s="453">
        <v>0</v>
      </c>
      <c r="F8" s="453">
        <v>18330540</v>
      </c>
      <c r="G8" s="453">
        <f>C8-E8-F8</f>
        <v>0</v>
      </c>
      <c r="H8" s="453">
        <v>0</v>
      </c>
      <c r="K8" s="442"/>
      <c r="Q8" s="441"/>
    </row>
    <row r="9" spans="1:18">
      <c r="A9" s="451">
        <v>2</v>
      </c>
      <c r="B9" s="452" t="s">
        <v>584</v>
      </c>
      <c r="C9" s="453">
        <v>59466352</v>
      </c>
      <c r="D9" s="453"/>
      <c r="E9" s="453">
        <v>0</v>
      </c>
      <c r="F9" s="453">
        <v>59466352</v>
      </c>
      <c r="G9" s="453">
        <f>C9-E9-F9</f>
        <v>0</v>
      </c>
      <c r="H9" s="453">
        <v>0</v>
      </c>
      <c r="K9" s="442"/>
      <c r="Q9" s="441"/>
    </row>
    <row r="10" spans="1:18">
      <c r="A10" s="451"/>
      <c r="B10" s="454" t="s">
        <v>153</v>
      </c>
      <c r="C10" s="455">
        <f t="shared" ref="C10:H10" si="0">SUM(C8:C9)</f>
        <v>77796892</v>
      </c>
      <c r="D10" s="455">
        <f t="shared" si="0"/>
        <v>0</v>
      </c>
      <c r="E10" s="455">
        <f t="shared" si="0"/>
        <v>0</v>
      </c>
      <c r="F10" s="455">
        <f t="shared" si="0"/>
        <v>77796892</v>
      </c>
      <c r="G10" s="455">
        <f t="shared" si="0"/>
        <v>0</v>
      </c>
      <c r="H10" s="455">
        <f t="shared" si="0"/>
        <v>0</v>
      </c>
      <c r="K10" s="442"/>
      <c r="Q10" s="441"/>
    </row>
    <row r="11" spans="1:18">
      <c r="A11" s="451"/>
      <c r="B11" s="454"/>
      <c r="C11" s="455"/>
      <c r="D11" s="455"/>
      <c r="E11" s="455"/>
      <c r="F11" s="455"/>
      <c r="G11" s="455"/>
      <c r="H11" s="455"/>
      <c r="K11" s="442"/>
      <c r="Q11" s="441"/>
    </row>
    <row r="12" spans="1:18">
      <c r="A12" s="451">
        <v>3</v>
      </c>
      <c r="B12" s="452" t="s">
        <v>445</v>
      </c>
      <c r="C12" s="453">
        <v>549173762</v>
      </c>
      <c r="D12" s="452"/>
      <c r="E12" s="453">
        <v>0</v>
      </c>
      <c r="F12" s="453">
        <v>549173762</v>
      </c>
      <c r="G12" s="453">
        <f>C12+D12-E12-F12</f>
        <v>0</v>
      </c>
      <c r="H12" s="453">
        <v>0</v>
      </c>
      <c r="K12" s="442"/>
      <c r="Q12" s="441"/>
    </row>
    <row r="13" spans="1:18">
      <c r="A13" s="451"/>
      <c r="B13" s="452"/>
      <c r="C13" s="452" t="s">
        <v>585</v>
      </c>
      <c r="D13" s="453"/>
      <c r="E13" s="456">
        <v>0</v>
      </c>
      <c r="F13" s="452" t="s">
        <v>585</v>
      </c>
      <c r="G13" s="457"/>
      <c r="H13" s="456"/>
      <c r="K13" s="442"/>
      <c r="Q13" s="441"/>
    </row>
    <row r="14" spans="1:18" s="459" customFormat="1">
      <c r="A14" s="458"/>
      <c r="B14" s="458"/>
      <c r="C14" s="458"/>
      <c r="D14" s="453"/>
      <c r="E14" s="453"/>
      <c r="F14" s="453"/>
      <c r="G14" s="453"/>
      <c r="H14" s="453"/>
      <c r="I14" s="442"/>
    </row>
    <row r="15" spans="1:18" s="459" customFormat="1">
      <c r="A15" s="458"/>
      <c r="B15" s="460" t="s">
        <v>132</v>
      </c>
      <c r="C15" s="453">
        <f t="shared" ref="C15:H15" si="1">C12+C10</f>
        <v>626970654</v>
      </c>
      <c r="D15" s="453">
        <f t="shared" si="1"/>
        <v>0</v>
      </c>
      <c r="E15" s="453">
        <f t="shared" si="1"/>
        <v>0</v>
      </c>
      <c r="F15" s="453">
        <f t="shared" si="1"/>
        <v>626970654</v>
      </c>
      <c r="G15" s="453">
        <f t="shared" si="1"/>
        <v>0</v>
      </c>
      <c r="H15" s="453">
        <f t="shared" si="1"/>
        <v>0</v>
      </c>
      <c r="I15" s="442"/>
    </row>
    <row r="16" spans="1:18" s="459" customFormat="1">
      <c r="A16" s="441"/>
      <c r="B16" s="441"/>
      <c r="C16" s="442"/>
      <c r="D16" s="442"/>
      <c r="E16" s="442"/>
      <c r="F16" s="442"/>
      <c r="G16" s="442"/>
      <c r="H16" s="442"/>
      <c r="I16" s="442"/>
    </row>
    <row r="17" spans="1:9" s="459" customFormat="1">
      <c r="A17" s="734" t="s">
        <v>586</v>
      </c>
      <c r="B17" s="734"/>
      <c r="C17" s="734"/>
      <c r="D17" s="734"/>
      <c r="E17" s="734"/>
      <c r="F17" s="734"/>
      <c r="G17" s="734"/>
      <c r="H17" s="734"/>
      <c r="I17" s="442"/>
    </row>
    <row r="18" spans="1:9" s="459" customFormat="1">
      <c r="A18" s="461"/>
      <c r="B18" s="462"/>
      <c r="C18" s="463"/>
      <c r="D18" s="463"/>
      <c r="E18" s="463"/>
      <c r="F18" s="463"/>
      <c r="G18" s="463"/>
      <c r="H18" s="464" t="s">
        <v>91</v>
      </c>
      <c r="I18" s="442"/>
    </row>
    <row r="19" spans="1:9" s="459" customFormat="1">
      <c r="A19" s="461"/>
      <c r="B19" s="462"/>
      <c r="C19" s="463"/>
      <c r="D19" s="463"/>
      <c r="E19" s="463"/>
      <c r="F19" s="463"/>
      <c r="G19" s="463"/>
      <c r="H19" s="461"/>
      <c r="I19" s="442"/>
    </row>
    <row r="20" spans="1:9" s="459" customFormat="1" ht="38.25">
      <c r="A20" s="447" t="s">
        <v>443</v>
      </c>
      <c r="B20" s="447" t="s">
        <v>362</v>
      </c>
      <c r="C20" s="447" t="s">
        <v>578</v>
      </c>
      <c r="D20" s="446" t="s">
        <v>579</v>
      </c>
      <c r="E20" s="446" t="s">
        <v>580</v>
      </c>
      <c r="F20" s="447" t="s">
        <v>581</v>
      </c>
      <c r="G20" s="447" t="s">
        <v>582</v>
      </c>
      <c r="H20" s="447" t="s">
        <v>587</v>
      </c>
      <c r="I20" s="442"/>
    </row>
    <row r="21" spans="1:9" s="459" customFormat="1">
      <c r="A21" s="465"/>
      <c r="B21" s="465"/>
      <c r="C21" s="466"/>
      <c r="D21" s="466"/>
      <c r="E21" s="466"/>
      <c r="F21" s="466"/>
      <c r="G21" s="466"/>
      <c r="H21" s="466"/>
      <c r="I21" s="442"/>
    </row>
    <row r="22" spans="1:9" s="459" customFormat="1" ht="39">
      <c r="A22" s="467">
        <v>1</v>
      </c>
      <c r="B22" s="468" t="s">
        <v>588</v>
      </c>
      <c r="C22" s="469">
        <v>0</v>
      </c>
      <c r="D22" s="469">
        <v>8000000</v>
      </c>
      <c r="E22" s="469">
        <v>0</v>
      </c>
      <c r="F22" s="469">
        <v>0</v>
      </c>
      <c r="G22" s="469">
        <v>8000000</v>
      </c>
      <c r="H22" s="469">
        <v>8000000</v>
      </c>
      <c r="I22" s="442"/>
    </row>
    <row r="23" spans="1:9" s="459" customFormat="1">
      <c r="A23" s="470"/>
      <c r="B23" s="471" t="s">
        <v>153</v>
      </c>
      <c r="C23" s="472">
        <f t="shared" ref="C23:H23" si="2">SUM(C22:C22)</f>
        <v>0</v>
      </c>
      <c r="D23" s="472">
        <f t="shared" si="2"/>
        <v>8000000</v>
      </c>
      <c r="E23" s="472">
        <f t="shared" si="2"/>
        <v>0</v>
      </c>
      <c r="F23" s="472">
        <f t="shared" si="2"/>
        <v>0</v>
      </c>
      <c r="G23" s="472">
        <f t="shared" si="2"/>
        <v>8000000</v>
      </c>
      <c r="H23" s="472">
        <f t="shared" si="2"/>
        <v>8000000</v>
      </c>
      <c r="I23" s="442"/>
    </row>
    <row r="24" spans="1:9" s="459" customFormat="1">
      <c r="A24" s="441"/>
      <c r="B24" s="441"/>
      <c r="C24" s="442"/>
      <c r="D24" s="442"/>
      <c r="E24" s="442"/>
      <c r="F24" s="442"/>
      <c r="G24" s="442"/>
      <c r="H24" s="442"/>
      <c r="I24" s="442"/>
    </row>
    <row r="25" spans="1:9" s="459" customFormat="1">
      <c r="A25" s="441"/>
      <c r="B25" s="441"/>
      <c r="C25" s="442"/>
      <c r="D25" s="442"/>
      <c r="E25" s="442"/>
      <c r="F25" s="442"/>
      <c r="G25" s="442"/>
      <c r="H25" s="442"/>
      <c r="I25" s="442"/>
    </row>
    <row r="26" spans="1:9" s="459" customFormat="1">
      <c r="A26" s="441"/>
      <c r="B26" s="441"/>
      <c r="C26" s="442"/>
      <c r="D26" s="442"/>
      <c r="E26" s="442"/>
      <c r="F26" s="442"/>
      <c r="G26" s="442"/>
      <c r="H26" s="442"/>
      <c r="I26" s="442"/>
    </row>
    <row r="27" spans="1:9" s="459" customFormat="1">
      <c r="A27" s="441"/>
      <c r="B27" s="441"/>
      <c r="C27" s="442"/>
      <c r="D27" s="442"/>
      <c r="E27" s="442"/>
      <c r="F27" s="442"/>
      <c r="G27" s="442"/>
      <c r="H27" s="442"/>
      <c r="I27" s="442"/>
    </row>
  </sheetData>
  <mergeCells count="3">
    <mergeCell ref="A3:H3"/>
    <mergeCell ref="A4:B4"/>
    <mergeCell ref="A17:H17"/>
  </mergeCells>
  <printOptions horizontalCentered="1" verticalCentered="1"/>
  <pageMargins left="0.19685039370078741" right="0.19685039370078741" top="0.78740157480314965" bottom="0.78740157480314965" header="0.51181102362204722" footer="0.51181102362204722"/>
  <pageSetup paperSize="263" orientation="landscape" horizontalDpi="120" verticalDpi="14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0"/>
  <sheetViews>
    <sheetView view="pageBreakPreview" zoomScaleNormal="100" zoomScaleSheetLayoutView="100" workbookViewId="0">
      <selection activeCell="H1" sqref="H1"/>
    </sheetView>
  </sheetViews>
  <sheetFormatPr defaultColWidth="8" defaultRowHeight="12.75"/>
  <cols>
    <col min="1" max="1" width="7.140625" style="461" customWidth="1"/>
    <col min="2" max="2" width="34.140625" style="462" customWidth="1"/>
    <col min="3" max="3" width="17.7109375" style="463" customWidth="1"/>
    <col min="4" max="4" width="13.85546875" style="463" customWidth="1"/>
    <col min="5" max="5" width="14.42578125" style="463" customWidth="1"/>
    <col min="6" max="6" width="15.85546875" style="463" bestFit="1" customWidth="1"/>
    <col min="7" max="7" width="15" style="463" customWidth="1"/>
    <col min="8" max="8" width="14.85546875" style="461" bestFit="1" customWidth="1"/>
    <col min="9" max="16384" width="8" style="461"/>
  </cols>
  <sheetData>
    <row r="1" spans="1:8" ht="15.75">
      <c r="A1" s="473"/>
      <c r="B1" s="473"/>
      <c r="C1" s="473"/>
      <c r="D1" s="473"/>
      <c r="E1" s="473"/>
      <c r="F1" s="473"/>
      <c r="H1" s="383" t="s">
        <v>1764</v>
      </c>
    </row>
    <row r="2" spans="1:8" ht="15.75">
      <c r="A2" s="474"/>
      <c r="B2" s="474"/>
      <c r="C2" s="474"/>
      <c r="D2" s="474"/>
      <c r="E2" s="474"/>
      <c r="F2" s="474"/>
      <c r="G2" s="474"/>
    </row>
    <row r="3" spans="1:8" ht="15.75">
      <c r="A3" s="734" t="s">
        <v>589</v>
      </c>
      <c r="B3" s="734"/>
      <c r="C3" s="734"/>
      <c r="D3" s="734"/>
      <c r="E3" s="734"/>
      <c r="F3" s="734"/>
      <c r="G3" s="734"/>
    </row>
    <row r="4" spans="1:8">
      <c r="H4" s="464" t="s">
        <v>91</v>
      </c>
    </row>
    <row r="7" spans="1:8" ht="33">
      <c r="A7" s="475" t="s">
        <v>443</v>
      </c>
      <c r="B7" s="475" t="s">
        <v>362</v>
      </c>
      <c r="C7" s="476" t="s">
        <v>590</v>
      </c>
      <c r="D7" s="475" t="s">
        <v>579</v>
      </c>
      <c r="E7" s="475" t="s">
        <v>580</v>
      </c>
      <c r="F7" s="477" t="s">
        <v>581</v>
      </c>
      <c r="G7" s="476" t="s">
        <v>591</v>
      </c>
      <c r="H7" s="475" t="s">
        <v>587</v>
      </c>
    </row>
    <row r="8" spans="1:8" ht="15.75">
      <c r="A8" s="465"/>
      <c r="B8" s="465"/>
      <c r="C8" s="466"/>
      <c r="D8" s="466"/>
      <c r="E8" s="466"/>
      <c r="F8" s="466"/>
      <c r="G8" s="466"/>
      <c r="H8" s="466"/>
    </row>
    <row r="9" spans="1:8" ht="15.75">
      <c r="A9" s="478">
        <v>1</v>
      </c>
      <c r="B9" s="479" t="s">
        <v>592</v>
      </c>
      <c r="C9" s="480">
        <v>115436049</v>
      </c>
      <c r="D9" s="480">
        <v>0</v>
      </c>
      <c r="E9" s="479">
        <v>0</v>
      </c>
      <c r="F9" s="480">
        <v>115436049</v>
      </c>
      <c r="G9" s="480">
        <v>0</v>
      </c>
      <c r="H9" s="480">
        <v>0</v>
      </c>
    </row>
    <row r="10" spans="1:8" ht="15.75">
      <c r="A10" s="481"/>
      <c r="B10" s="466" t="s">
        <v>153</v>
      </c>
      <c r="C10" s="482">
        <f t="shared" ref="C10:H10" si="0">SUM(C9:C9)</f>
        <v>115436049</v>
      </c>
      <c r="D10" s="482">
        <f t="shared" si="0"/>
        <v>0</v>
      </c>
      <c r="E10" s="482">
        <f t="shared" si="0"/>
        <v>0</v>
      </c>
      <c r="F10" s="482">
        <f t="shared" si="0"/>
        <v>115436049</v>
      </c>
      <c r="G10" s="482">
        <f t="shared" si="0"/>
        <v>0</v>
      </c>
      <c r="H10" s="482">
        <f t="shared" si="0"/>
        <v>0</v>
      </c>
    </row>
  </sheetData>
  <mergeCells count="1">
    <mergeCell ref="A3:G3"/>
  </mergeCells>
  <printOptions horizontalCentered="1"/>
  <pageMargins left="0.19685039370078741" right="0.19685039370078741" top="0.59055118110236227" bottom="0.19685039370078741" header="0.51181102362204722" footer="0.51181102362204722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0"/>
  <sheetViews>
    <sheetView view="pageBreakPreview" zoomScaleNormal="100" zoomScaleSheetLayoutView="100" workbookViewId="0">
      <selection activeCell="L1" sqref="L1"/>
    </sheetView>
  </sheetViews>
  <sheetFormatPr defaultRowHeight="12.75"/>
  <cols>
    <col min="1" max="1" width="2.42578125" style="211" customWidth="1"/>
    <col min="2" max="2" width="24.42578125" style="212" customWidth="1"/>
    <col min="3" max="3" width="15.42578125" style="211" customWidth="1"/>
    <col min="4" max="4" width="18" style="211" customWidth="1"/>
    <col min="5" max="5" width="14.140625" style="211" customWidth="1"/>
    <col min="6" max="6" width="14.42578125" style="211" customWidth="1"/>
    <col min="7" max="8" width="8.7109375" style="211" customWidth="1"/>
    <col min="9" max="9" width="9.42578125" style="211" bestFit="1" customWidth="1"/>
    <col min="10" max="10" width="8.7109375" style="211" customWidth="1"/>
    <col min="11" max="11" width="9.7109375" style="211" customWidth="1"/>
    <col min="12" max="12" width="10.28515625" style="211" customWidth="1"/>
    <col min="13" max="13" width="9.7109375" style="211" customWidth="1"/>
    <col min="14" max="16384" width="9.140625" style="211"/>
  </cols>
  <sheetData>
    <row r="1" spans="1:13">
      <c r="L1" s="383" t="s">
        <v>1765</v>
      </c>
    </row>
    <row r="2" spans="1:13" ht="15.75">
      <c r="A2" s="743" t="s">
        <v>593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  <c r="M2" s="743"/>
    </row>
    <row r="4" spans="1:13">
      <c r="B4" s="744" t="s">
        <v>361</v>
      </c>
      <c r="C4" s="744"/>
      <c r="D4" s="744"/>
      <c r="E4" s="744"/>
      <c r="F4" s="744"/>
      <c r="G4" s="744"/>
      <c r="H4" s="744"/>
      <c r="I4" s="744"/>
      <c r="J4" s="744"/>
      <c r="K4" s="744"/>
      <c r="L4" s="744"/>
    </row>
    <row r="5" spans="1:13">
      <c r="B5" s="213"/>
      <c r="C5" s="214"/>
      <c r="D5" s="214"/>
      <c r="E5" s="214"/>
      <c r="F5" s="214"/>
      <c r="L5" s="346" t="s">
        <v>154</v>
      </c>
    </row>
    <row r="6" spans="1:13" ht="13.5" thickBot="1">
      <c r="B6" s="213"/>
      <c r="C6" s="214"/>
      <c r="D6" s="214"/>
      <c r="E6" s="214"/>
      <c r="F6" s="214"/>
    </row>
    <row r="7" spans="1:13" ht="39" thickBot="1">
      <c r="A7" s="483"/>
      <c r="B7" s="484" t="s">
        <v>362</v>
      </c>
      <c r="C7" s="484" t="s">
        <v>363</v>
      </c>
      <c r="D7" s="484" t="s">
        <v>364</v>
      </c>
      <c r="E7" s="484" t="s">
        <v>365</v>
      </c>
      <c r="F7" s="484" t="s">
        <v>366</v>
      </c>
      <c r="G7" s="485" t="s">
        <v>594</v>
      </c>
      <c r="H7" s="485" t="s">
        <v>595</v>
      </c>
      <c r="I7" s="485" t="s">
        <v>596</v>
      </c>
      <c r="J7" s="485" t="s">
        <v>597</v>
      </c>
      <c r="K7" s="484" t="s">
        <v>598</v>
      </c>
      <c r="L7" s="484" t="s">
        <v>599</v>
      </c>
    </row>
    <row r="8" spans="1:13" ht="25.5">
      <c r="A8" s="486" t="s">
        <v>168</v>
      </c>
      <c r="B8" s="487" t="s">
        <v>600</v>
      </c>
      <c r="C8" s="488" t="s">
        <v>367</v>
      </c>
      <c r="D8" s="489">
        <v>260000</v>
      </c>
      <c r="E8" s="490" t="s">
        <v>368</v>
      </c>
      <c r="F8" s="490" t="s">
        <v>601</v>
      </c>
      <c r="G8" s="491">
        <v>260000</v>
      </c>
      <c r="H8" s="491">
        <v>0</v>
      </c>
      <c r="I8" s="491">
        <v>260000</v>
      </c>
      <c r="J8" s="492">
        <v>0</v>
      </c>
      <c r="K8" s="493">
        <v>0</v>
      </c>
      <c r="L8" s="491">
        <v>0</v>
      </c>
    </row>
    <row r="9" spans="1:13" ht="63.75">
      <c r="A9" s="494" t="s">
        <v>169</v>
      </c>
      <c r="B9" s="347" t="s">
        <v>602</v>
      </c>
      <c r="C9" s="348" t="s">
        <v>367</v>
      </c>
      <c r="D9" s="215">
        <v>8000</v>
      </c>
      <c r="E9" s="349" t="s">
        <v>369</v>
      </c>
      <c r="F9" s="349" t="s">
        <v>603</v>
      </c>
      <c r="G9" s="215">
        <v>8000</v>
      </c>
      <c r="H9" s="215">
        <v>0</v>
      </c>
      <c r="I9" s="215">
        <v>8000</v>
      </c>
      <c r="J9" s="495">
        <v>0</v>
      </c>
      <c r="K9" s="350">
        <v>0</v>
      </c>
      <c r="L9" s="350">
        <v>0</v>
      </c>
    </row>
    <row r="10" spans="1:13" ht="38.25">
      <c r="A10" s="496" t="s">
        <v>370</v>
      </c>
      <c r="B10" s="347" t="s">
        <v>604</v>
      </c>
      <c r="C10" s="497" t="s">
        <v>367</v>
      </c>
      <c r="D10" s="498">
        <v>6000</v>
      </c>
      <c r="E10" s="499" t="s">
        <v>225</v>
      </c>
      <c r="F10" s="499" t="s">
        <v>605</v>
      </c>
      <c r="G10" s="498">
        <v>0</v>
      </c>
      <c r="H10" s="498">
        <v>6000</v>
      </c>
      <c r="I10" s="498">
        <v>6000</v>
      </c>
      <c r="J10" s="500">
        <v>0</v>
      </c>
      <c r="K10" s="501">
        <v>0</v>
      </c>
      <c r="L10" s="501">
        <v>0</v>
      </c>
    </row>
    <row r="11" spans="1:13" ht="38.25">
      <c r="A11" s="496" t="s">
        <v>371</v>
      </c>
      <c r="B11" s="347" t="s">
        <v>606</v>
      </c>
      <c r="C11" s="497" t="s">
        <v>367</v>
      </c>
      <c r="D11" s="498">
        <v>8000</v>
      </c>
      <c r="E11" s="499" t="s">
        <v>225</v>
      </c>
      <c r="F11" s="499" t="s">
        <v>607</v>
      </c>
      <c r="G11" s="498">
        <v>0</v>
      </c>
      <c r="H11" s="498">
        <v>8000</v>
      </c>
      <c r="I11" s="498">
        <v>0</v>
      </c>
      <c r="J11" s="500">
        <v>8000</v>
      </c>
      <c r="K11" s="501">
        <v>8000</v>
      </c>
      <c r="L11" s="501">
        <v>0</v>
      </c>
    </row>
    <row r="12" spans="1:13" ht="77.25" thickBot="1">
      <c r="A12" s="502" t="s">
        <v>608</v>
      </c>
      <c r="B12" s="503" t="s">
        <v>609</v>
      </c>
      <c r="C12" s="504" t="s">
        <v>367</v>
      </c>
      <c r="D12" s="505">
        <v>6000</v>
      </c>
      <c r="E12" s="506" t="s">
        <v>369</v>
      </c>
      <c r="F12" s="506" t="s">
        <v>610</v>
      </c>
      <c r="G12" s="505">
        <v>6000</v>
      </c>
      <c r="H12" s="505">
        <v>0</v>
      </c>
      <c r="I12" s="505">
        <v>6000</v>
      </c>
      <c r="J12" s="507">
        <v>0</v>
      </c>
      <c r="K12" s="508">
        <v>0</v>
      </c>
      <c r="L12" s="508">
        <v>0</v>
      </c>
    </row>
    <row r="13" spans="1:13">
      <c r="A13" s="216"/>
      <c r="C13" s="216"/>
      <c r="D13" s="217"/>
      <c r="E13" s="217"/>
      <c r="F13" s="217"/>
      <c r="G13" s="218"/>
      <c r="H13" s="218"/>
      <c r="I13" s="218"/>
      <c r="J13" s="218"/>
    </row>
    <row r="15" spans="1:13">
      <c r="B15" s="744" t="s">
        <v>372</v>
      </c>
      <c r="C15" s="744"/>
      <c r="D15" s="744"/>
      <c r="E15" s="744"/>
      <c r="F15" s="744"/>
      <c r="G15" s="744"/>
      <c r="H15" s="744"/>
      <c r="I15" s="744"/>
      <c r="J15" s="744"/>
      <c r="K15" s="744"/>
      <c r="L15" s="744"/>
    </row>
    <row r="16" spans="1:13" ht="13.5" thickBot="1">
      <c r="B16" s="213"/>
      <c r="C16" s="214"/>
      <c r="D16" s="214"/>
      <c r="E16" s="214"/>
      <c r="F16" s="214"/>
      <c r="L16" s="346" t="s">
        <v>154</v>
      </c>
    </row>
    <row r="17" spans="1:12" ht="39" thickBot="1">
      <c r="A17" s="509"/>
      <c r="B17" s="510" t="s">
        <v>362</v>
      </c>
      <c r="C17" s="511" t="s">
        <v>363</v>
      </c>
      <c r="D17" s="512" t="s">
        <v>364</v>
      </c>
      <c r="E17" s="512" t="s">
        <v>365</v>
      </c>
      <c r="F17" s="510" t="s">
        <v>366</v>
      </c>
      <c r="G17" s="485" t="s">
        <v>594</v>
      </c>
      <c r="H17" s="485" t="s">
        <v>595</v>
      </c>
      <c r="I17" s="485" t="s">
        <v>596</v>
      </c>
      <c r="J17" s="485" t="s">
        <v>597</v>
      </c>
      <c r="K17" s="484" t="s">
        <v>598</v>
      </c>
      <c r="L17" s="484" t="s">
        <v>599</v>
      </c>
    </row>
    <row r="18" spans="1:12">
      <c r="A18" s="745" t="s">
        <v>168</v>
      </c>
      <c r="B18" s="748" t="s">
        <v>373</v>
      </c>
      <c r="C18" s="751" t="s">
        <v>367</v>
      </c>
      <c r="D18" s="513">
        <v>35237</v>
      </c>
      <c r="E18" s="754" t="s">
        <v>374</v>
      </c>
      <c r="F18" s="514" t="s">
        <v>375</v>
      </c>
      <c r="G18" s="755">
        <v>6455</v>
      </c>
      <c r="H18" s="755">
        <v>0</v>
      </c>
      <c r="I18" s="755">
        <v>6455</v>
      </c>
      <c r="J18" s="735">
        <v>0</v>
      </c>
      <c r="K18" s="738">
        <v>0</v>
      </c>
      <c r="L18" s="738">
        <v>0</v>
      </c>
    </row>
    <row r="19" spans="1:12">
      <c r="A19" s="746"/>
      <c r="B19" s="749"/>
      <c r="C19" s="752"/>
      <c r="D19" s="515">
        <v>44047</v>
      </c>
      <c r="E19" s="741"/>
      <c r="F19" s="741" t="s">
        <v>376</v>
      </c>
      <c r="G19" s="756"/>
      <c r="H19" s="756"/>
      <c r="I19" s="756"/>
      <c r="J19" s="736"/>
      <c r="K19" s="739"/>
      <c r="L19" s="739"/>
    </row>
    <row r="20" spans="1:12" ht="13.5" thickBot="1">
      <c r="A20" s="747"/>
      <c r="B20" s="750"/>
      <c r="C20" s="753"/>
      <c r="D20" s="516" t="s">
        <v>377</v>
      </c>
      <c r="E20" s="742"/>
      <c r="F20" s="742"/>
      <c r="G20" s="757"/>
      <c r="H20" s="757"/>
      <c r="I20" s="757"/>
      <c r="J20" s="737"/>
      <c r="K20" s="740"/>
      <c r="L20" s="740"/>
    </row>
  </sheetData>
  <mergeCells count="14">
    <mergeCell ref="J18:J20"/>
    <mergeCell ref="K18:K20"/>
    <mergeCell ref="L18:L20"/>
    <mergeCell ref="F19:F20"/>
    <mergeCell ref="A2:M2"/>
    <mergeCell ref="B4:L4"/>
    <mergeCell ref="B15:L15"/>
    <mergeCell ref="A18:A20"/>
    <mergeCell ref="B18:B20"/>
    <mergeCell ref="C18:C20"/>
    <mergeCell ref="E18:E20"/>
    <mergeCell ref="G18:G20"/>
    <mergeCell ref="H18:H20"/>
    <mergeCell ref="I18:I2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41"/>
  <sheetViews>
    <sheetView view="pageBreakPreview" zoomScaleNormal="100" zoomScaleSheetLayoutView="100" workbookViewId="0">
      <selection activeCell="I1" sqref="I1"/>
    </sheetView>
  </sheetViews>
  <sheetFormatPr defaultColWidth="8" defaultRowHeight="12.75"/>
  <cols>
    <col min="1" max="1" width="49.28515625" style="520" customWidth="1"/>
    <col min="2" max="2" width="10.5703125" style="519" customWidth="1"/>
    <col min="3" max="3" width="15" style="519" customWidth="1"/>
    <col min="4" max="4" width="11.42578125" style="519" bestFit="1" customWidth="1"/>
    <col min="5" max="5" width="14" style="519" customWidth="1"/>
    <col min="6" max="6" width="11.28515625" style="519" bestFit="1" customWidth="1"/>
    <col min="7" max="7" width="13" style="519" customWidth="1"/>
    <col min="8" max="8" width="16.42578125" style="520" customWidth="1"/>
    <col min="9" max="9" width="13.28515625" style="520" bestFit="1" customWidth="1"/>
    <col min="10" max="16384" width="8" style="520"/>
  </cols>
  <sheetData>
    <row r="1" spans="1:9" ht="15.75">
      <c r="A1" s="517"/>
      <c r="B1" s="518"/>
      <c r="C1" s="518"/>
      <c r="D1" s="518"/>
      <c r="E1" s="518"/>
      <c r="F1" s="518"/>
      <c r="H1" s="517"/>
      <c r="I1" s="383" t="s">
        <v>1766</v>
      </c>
    </row>
    <row r="2" spans="1:9" s="522" customFormat="1" ht="16.5">
      <c r="A2" s="517"/>
      <c r="B2" s="521"/>
      <c r="D2" s="518"/>
      <c r="E2" s="521"/>
      <c r="F2" s="518"/>
      <c r="G2" s="518"/>
      <c r="H2" s="517"/>
    </row>
    <row r="3" spans="1:9" ht="15.75">
      <c r="A3" s="758" t="s">
        <v>611</v>
      </c>
      <c r="B3" s="758"/>
      <c r="C3" s="758"/>
      <c r="D3" s="758"/>
      <c r="E3" s="758"/>
      <c r="F3" s="758"/>
      <c r="G3" s="758"/>
      <c r="H3" s="758"/>
      <c r="I3" s="758"/>
    </row>
    <row r="4" spans="1:9" ht="15.75">
      <c r="A4" s="517"/>
      <c r="B4" s="521"/>
      <c r="C4" s="523"/>
      <c r="D4" s="521"/>
      <c r="E4" s="521"/>
      <c r="F4" s="518"/>
      <c r="G4" s="518"/>
      <c r="H4" s="517"/>
    </row>
    <row r="5" spans="1:9" s="526" customFormat="1" ht="15.75">
      <c r="A5" s="524"/>
      <c r="B5" s="759" t="s">
        <v>612</v>
      </c>
      <c r="C5" s="759"/>
      <c r="D5" s="759" t="s">
        <v>613</v>
      </c>
      <c r="E5" s="759"/>
      <c r="F5" s="759" t="s">
        <v>614</v>
      </c>
      <c r="G5" s="759"/>
      <c r="H5" s="760" t="s">
        <v>615</v>
      </c>
      <c r="I5" s="525" t="s">
        <v>616</v>
      </c>
    </row>
    <row r="6" spans="1:9" s="526" customFormat="1" ht="31.5" customHeight="1">
      <c r="A6" s="524" t="s">
        <v>362</v>
      </c>
      <c r="B6" s="527" t="s">
        <v>617</v>
      </c>
      <c r="C6" s="527" t="s">
        <v>618</v>
      </c>
      <c r="D6" s="527" t="s">
        <v>617</v>
      </c>
      <c r="E6" s="527" t="s">
        <v>618</v>
      </c>
      <c r="F6" s="527" t="s">
        <v>617</v>
      </c>
      <c r="G6" s="527" t="s">
        <v>618</v>
      </c>
      <c r="H6" s="760"/>
      <c r="I6" s="525" t="s">
        <v>619</v>
      </c>
    </row>
    <row r="7" spans="1:9" s="526" customFormat="1" ht="15.75">
      <c r="A7" s="528"/>
      <c r="B7" s="529"/>
      <c r="C7" s="529"/>
      <c r="D7" s="529"/>
      <c r="E7" s="529"/>
      <c r="F7" s="529"/>
      <c r="G7" s="529"/>
      <c r="H7" s="524"/>
      <c r="I7" s="530"/>
    </row>
    <row r="8" spans="1:9" s="526" customFormat="1" ht="15.75">
      <c r="A8" s="531" t="s">
        <v>620</v>
      </c>
      <c r="B8" s="532">
        <v>49.76</v>
      </c>
      <c r="C8" s="533">
        <v>227900800</v>
      </c>
      <c r="D8" s="532">
        <v>49.76</v>
      </c>
      <c r="E8" s="533">
        <v>227900800</v>
      </c>
      <c r="F8" s="533">
        <v>0</v>
      </c>
      <c r="G8" s="533">
        <v>0</v>
      </c>
      <c r="H8" s="533">
        <f t="shared" ref="H8:H40" si="0">E8</f>
        <v>227900800</v>
      </c>
      <c r="I8" s="534">
        <f t="shared" ref="I8:I38" si="1">G8</f>
        <v>0</v>
      </c>
    </row>
    <row r="9" spans="1:9" s="526" customFormat="1" ht="31.5">
      <c r="A9" s="531" t="s">
        <v>621</v>
      </c>
      <c r="B9" s="533"/>
      <c r="C9" s="533">
        <v>103237602</v>
      </c>
      <c r="D9" s="533"/>
      <c r="E9" s="533">
        <v>103237602</v>
      </c>
      <c r="F9" s="533">
        <v>0</v>
      </c>
      <c r="G9" s="533">
        <v>0</v>
      </c>
      <c r="H9" s="533">
        <f t="shared" si="0"/>
        <v>103237602</v>
      </c>
      <c r="I9" s="534">
        <f t="shared" si="1"/>
        <v>0</v>
      </c>
    </row>
    <row r="10" spans="1:9" s="526" customFormat="1" ht="15.75">
      <c r="A10" s="531" t="s">
        <v>622</v>
      </c>
      <c r="B10" s="533"/>
      <c r="C10" s="535">
        <v>52447500</v>
      </c>
      <c r="D10" s="533"/>
      <c r="E10" s="535">
        <v>52447500</v>
      </c>
      <c r="F10" s="533">
        <v>0</v>
      </c>
      <c r="G10" s="533">
        <v>0</v>
      </c>
      <c r="H10" s="533">
        <f t="shared" si="0"/>
        <v>52447500</v>
      </c>
      <c r="I10" s="534">
        <f t="shared" si="1"/>
        <v>0</v>
      </c>
    </row>
    <row r="11" spans="1:9" s="526" customFormat="1" ht="15.75">
      <c r="A11" s="531" t="s">
        <v>623</v>
      </c>
      <c r="B11" s="533"/>
      <c r="C11" s="535">
        <v>68898992</v>
      </c>
      <c r="D11" s="533"/>
      <c r="E11" s="535">
        <v>68898992</v>
      </c>
      <c r="F11" s="533">
        <v>0</v>
      </c>
      <c r="G11" s="533">
        <v>0</v>
      </c>
      <c r="H11" s="533">
        <f t="shared" si="0"/>
        <v>68898992</v>
      </c>
      <c r="I11" s="534">
        <f t="shared" si="1"/>
        <v>0</v>
      </c>
    </row>
    <row r="12" spans="1:9" s="526" customFormat="1" ht="15.75">
      <c r="A12" s="531" t="s">
        <v>624</v>
      </c>
      <c r="B12" s="533"/>
      <c r="C12" s="535">
        <v>-117192100</v>
      </c>
      <c r="D12" s="533"/>
      <c r="E12" s="535">
        <v>-117192100</v>
      </c>
      <c r="F12" s="533"/>
      <c r="G12" s="533"/>
      <c r="H12" s="533">
        <f t="shared" si="0"/>
        <v>-117192100</v>
      </c>
      <c r="I12" s="534">
        <f t="shared" si="1"/>
        <v>0</v>
      </c>
    </row>
    <row r="13" spans="1:9" s="537" customFormat="1" ht="15.75">
      <c r="A13" s="531" t="s">
        <v>625</v>
      </c>
      <c r="B13" s="536">
        <v>45.8</v>
      </c>
      <c r="C13" s="533">
        <f>ROUND(B13*4012000*2/3,0)</f>
        <v>122499733</v>
      </c>
      <c r="D13" s="536">
        <v>45.7</v>
      </c>
      <c r="E13" s="533">
        <f>ROUND(D13*4012000*2/3,0)</f>
        <v>122232267</v>
      </c>
      <c r="F13" s="536">
        <f>D13-B13</f>
        <v>-9.9999999999994316E-2</v>
      </c>
      <c r="G13" s="536">
        <f>E13-C13</f>
        <v>-267466</v>
      </c>
      <c r="H13" s="533">
        <f t="shared" si="0"/>
        <v>122232267</v>
      </c>
      <c r="I13" s="534">
        <f t="shared" si="1"/>
        <v>-267466</v>
      </c>
    </row>
    <row r="14" spans="1:9" s="537" customFormat="1" ht="31.5">
      <c r="A14" s="531" t="s">
        <v>626</v>
      </c>
      <c r="B14" s="536">
        <v>33</v>
      </c>
      <c r="C14" s="533">
        <f>ROUND(B14*1800000*2/3,0)</f>
        <v>39600000</v>
      </c>
      <c r="D14" s="536">
        <v>32.6</v>
      </c>
      <c r="E14" s="533">
        <f>ROUND(D14*1800000*2/3,0)</f>
        <v>39120000</v>
      </c>
      <c r="F14" s="536">
        <f>D14-B14</f>
        <v>-0.39999999999999858</v>
      </c>
      <c r="G14" s="536">
        <f>E14-C14</f>
        <v>-480000</v>
      </c>
      <c r="H14" s="533">
        <f t="shared" si="0"/>
        <v>39120000</v>
      </c>
      <c r="I14" s="534">
        <f t="shared" si="1"/>
        <v>-480000</v>
      </c>
    </row>
    <row r="15" spans="1:9" s="537" customFormat="1" ht="15.75">
      <c r="A15" s="531" t="s">
        <v>627</v>
      </c>
      <c r="B15" s="536">
        <v>44</v>
      </c>
      <c r="C15" s="533">
        <f>ROUND(B15*4012000/3,0)</f>
        <v>58842667</v>
      </c>
      <c r="D15" s="536">
        <v>44.2</v>
      </c>
      <c r="E15" s="533">
        <f>ROUND(D15*4012000/3,0)</f>
        <v>59110133</v>
      </c>
      <c r="F15" s="536">
        <f t="shared" ref="F15:G30" si="2">D15-B15</f>
        <v>0.20000000000000284</v>
      </c>
      <c r="G15" s="536">
        <f t="shared" si="2"/>
        <v>267466</v>
      </c>
      <c r="H15" s="533">
        <f t="shared" si="0"/>
        <v>59110133</v>
      </c>
      <c r="I15" s="534">
        <f t="shared" si="1"/>
        <v>267466</v>
      </c>
    </row>
    <row r="16" spans="1:9" s="537" customFormat="1" ht="31.5">
      <c r="A16" s="531" t="s">
        <v>628</v>
      </c>
      <c r="B16" s="536">
        <v>31</v>
      </c>
      <c r="C16" s="533">
        <f>ROUND(B16*1800000/3,0)</f>
        <v>18600000</v>
      </c>
      <c r="D16" s="536">
        <v>30.8</v>
      </c>
      <c r="E16" s="533">
        <f>ROUND(D16*1800000/3,0)</f>
        <v>18480000</v>
      </c>
      <c r="F16" s="536">
        <f t="shared" si="2"/>
        <v>-0.19999999999999929</v>
      </c>
      <c r="G16" s="536">
        <f t="shared" si="2"/>
        <v>-120000</v>
      </c>
      <c r="H16" s="533">
        <f t="shared" si="0"/>
        <v>18480000</v>
      </c>
      <c r="I16" s="534">
        <f t="shared" si="1"/>
        <v>-120000</v>
      </c>
    </row>
    <row r="17" spans="1:9" s="537" customFormat="1" ht="47.25">
      <c r="A17" s="531" t="s">
        <v>629</v>
      </c>
      <c r="B17" s="536">
        <v>44</v>
      </c>
      <c r="C17" s="533">
        <f>ROUND(B17*34400,0)</f>
        <v>1513600</v>
      </c>
      <c r="D17" s="536">
        <v>44.2</v>
      </c>
      <c r="E17" s="533">
        <f>ROUND(D17*34400,0)</f>
        <v>1520480</v>
      </c>
      <c r="F17" s="536">
        <f t="shared" si="2"/>
        <v>0.20000000000000284</v>
      </c>
      <c r="G17" s="536">
        <f t="shared" si="2"/>
        <v>6880</v>
      </c>
      <c r="H17" s="533">
        <f t="shared" si="0"/>
        <v>1520480</v>
      </c>
      <c r="I17" s="534">
        <f t="shared" si="1"/>
        <v>6880</v>
      </c>
    </row>
    <row r="18" spans="1:9" s="537" customFormat="1" ht="31.5">
      <c r="A18" s="531" t="s">
        <v>630</v>
      </c>
      <c r="B18" s="533">
        <v>4</v>
      </c>
      <c r="C18" s="533">
        <f>ROUND(B18*56000*2/3,0)</f>
        <v>149333</v>
      </c>
      <c r="D18" s="533">
        <v>4</v>
      </c>
      <c r="E18" s="533">
        <f>ROUND(D18*56000*2/3,0)</f>
        <v>149333</v>
      </c>
      <c r="F18" s="536">
        <f t="shared" si="2"/>
        <v>0</v>
      </c>
      <c r="G18" s="536">
        <f t="shared" si="2"/>
        <v>0</v>
      </c>
      <c r="H18" s="533">
        <f t="shared" si="0"/>
        <v>149333</v>
      </c>
      <c r="I18" s="534">
        <f t="shared" si="1"/>
        <v>0</v>
      </c>
    </row>
    <row r="19" spans="1:9" s="537" customFormat="1" ht="31.5">
      <c r="A19" s="531" t="s">
        <v>631</v>
      </c>
      <c r="B19" s="533">
        <v>509</v>
      </c>
      <c r="C19" s="533">
        <f>ROUND(B19*56000*2/3,0)</f>
        <v>19002667</v>
      </c>
      <c r="D19" s="533">
        <v>508</v>
      </c>
      <c r="E19" s="533">
        <f>ROUND(D19*56000*2/3,0)</f>
        <v>18965333</v>
      </c>
      <c r="F19" s="536">
        <f t="shared" si="2"/>
        <v>-1</v>
      </c>
      <c r="G19" s="536">
        <f t="shared" si="2"/>
        <v>-37334</v>
      </c>
      <c r="H19" s="533">
        <f t="shared" si="0"/>
        <v>18965333</v>
      </c>
      <c r="I19" s="534">
        <f t="shared" si="1"/>
        <v>-37334</v>
      </c>
    </row>
    <row r="20" spans="1:9" s="537" customFormat="1" ht="31.5">
      <c r="A20" s="531" t="s">
        <v>632</v>
      </c>
      <c r="B20" s="533">
        <v>7</v>
      </c>
      <c r="C20" s="533">
        <f>ROUND(B20*56000/3,0)</f>
        <v>130667</v>
      </c>
      <c r="D20" s="533">
        <v>7</v>
      </c>
      <c r="E20" s="533">
        <f>ROUND(D20*56000/3,0)</f>
        <v>130667</v>
      </c>
      <c r="F20" s="536">
        <f t="shared" si="2"/>
        <v>0</v>
      </c>
      <c r="G20" s="536">
        <f t="shared" si="2"/>
        <v>0</v>
      </c>
      <c r="H20" s="533">
        <f t="shared" si="0"/>
        <v>130667</v>
      </c>
      <c r="I20" s="534">
        <f t="shared" si="1"/>
        <v>0</v>
      </c>
    </row>
    <row r="21" spans="1:9" s="537" customFormat="1" ht="31.5">
      <c r="A21" s="531" t="s">
        <v>633</v>
      </c>
      <c r="B21" s="533">
        <v>483</v>
      </c>
      <c r="C21" s="533">
        <f>ROUND(B21*56000/3,0)</f>
        <v>9016000</v>
      </c>
      <c r="D21" s="533">
        <v>486</v>
      </c>
      <c r="E21" s="533">
        <f>ROUND(D21*56000/3,0)</f>
        <v>9072000</v>
      </c>
      <c r="F21" s="536">
        <f t="shared" si="2"/>
        <v>3</v>
      </c>
      <c r="G21" s="536">
        <f t="shared" si="2"/>
        <v>56000</v>
      </c>
      <c r="H21" s="533">
        <f t="shared" si="0"/>
        <v>9072000</v>
      </c>
      <c r="I21" s="534">
        <f t="shared" si="1"/>
        <v>56000</v>
      </c>
    </row>
    <row r="22" spans="1:9" s="537" customFormat="1" ht="15.75">
      <c r="A22" s="531" t="s">
        <v>634</v>
      </c>
      <c r="B22" s="538">
        <v>5.7624000000000004</v>
      </c>
      <c r="C22" s="533">
        <f>B22*1975000</f>
        <v>11380740</v>
      </c>
      <c r="D22" s="539">
        <v>5.7624000000000004</v>
      </c>
      <c r="E22" s="533">
        <f>D22*1975000</f>
        <v>11380740</v>
      </c>
      <c r="F22" s="536">
        <f t="shared" si="2"/>
        <v>0</v>
      </c>
      <c r="G22" s="536">
        <f t="shared" si="2"/>
        <v>0</v>
      </c>
      <c r="H22" s="533">
        <f t="shared" si="0"/>
        <v>11380740</v>
      </c>
      <c r="I22" s="534">
        <f t="shared" si="1"/>
        <v>0</v>
      </c>
    </row>
    <row r="23" spans="1:9" s="537" customFormat="1" ht="15.75">
      <c r="A23" s="531" t="s">
        <v>635</v>
      </c>
      <c r="B23" s="538">
        <v>6.5815999999999999</v>
      </c>
      <c r="C23" s="533">
        <f>B23*1975000</f>
        <v>12998660</v>
      </c>
      <c r="D23" s="539">
        <v>6.5815999999999999</v>
      </c>
      <c r="E23" s="533">
        <f>D23*1975000</f>
        <v>12998660</v>
      </c>
      <c r="F23" s="536">
        <f t="shared" si="2"/>
        <v>0</v>
      </c>
      <c r="G23" s="536">
        <f t="shared" si="2"/>
        <v>0</v>
      </c>
      <c r="H23" s="533">
        <f t="shared" si="0"/>
        <v>12998660</v>
      </c>
      <c r="I23" s="534">
        <f t="shared" si="1"/>
        <v>0</v>
      </c>
    </row>
    <row r="24" spans="1:9" s="537" customFormat="1" ht="15.75">
      <c r="A24" s="531" t="s">
        <v>636</v>
      </c>
      <c r="B24" s="533">
        <v>28812</v>
      </c>
      <c r="C24" s="533">
        <f>B24*300</f>
        <v>8643600</v>
      </c>
      <c r="D24" s="535">
        <v>28812</v>
      </c>
      <c r="E24" s="533">
        <f>D24*300</f>
        <v>8643600</v>
      </c>
      <c r="F24" s="536">
        <f t="shared" si="2"/>
        <v>0</v>
      </c>
      <c r="G24" s="536">
        <f t="shared" si="2"/>
        <v>0</v>
      </c>
      <c r="H24" s="533">
        <f t="shared" si="0"/>
        <v>8643600</v>
      </c>
      <c r="I24" s="534">
        <f t="shared" si="1"/>
        <v>0</v>
      </c>
    </row>
    <row r="25" spans="1:9" s="537" customFormat="1" ht="15.75">
      <c r="A25" s="531" t="s">
        <v>637</v>
      </c>
      <c r="B25" s="533">
        <v>5319</v>
      </c>
      <c r="C25" s="533">
        <f>B25*1200</f>
        <v>6382800</v>
      </c>
      <c r="D25" s="533">
        <v>5319</v>
      </c>
      <c r="E25" s="533">
        <f>D25*1200</f>
        <v>6382800</v>
      </c>
      <c r="F25" s="536">
        <f t="shared" si="2"/>
        <v>0</v>
      </c>
      <c r="G25" s="536">
        <f t="shared" si="2"/>
        <v>0</v>
      </c>
      <c r="H25" s="533">
        <f t="shared" si="0"/>
        <v>6382800</v>
      </c>
      <c r="I25" s="534">
        <f t="shared" si="1"/>
        <v>0</v>
      </c>
    </row>
    <row r="26" spans="1:9" s="537" customFormat="1" ht="15.75">
      <c r="A26" s="531" t="s">
        <v>638</v>
      </c>
      <c r="B26" s="533">
        <v>12</v>
      </c>
      <c r="C26" s="533">
        <v>2500000</v>
      </c>
      <c r="D26" s="533">
        <v>12</v>
      </c>
      <c r="E26" s="533">
        <v>2500000</v>
      </c>
      <c r="F26" s="536">
        <f t="shared" si="2"/>
        <v>0</v>
      </c>
      <c r="G26" s="536">
        <f t="shared" si="2"/>
        <v>0</v>
      </c>
      <c r="H26" s="533">
        <f t="shared" si="0"/>
        <v>2500000</v>
      </c>
      <c r="I26" s="534">
        <f t="shared" si="1"/>
        <v>0</v>
      </c>
    </row>
    <row r="27" spans="1:9" s="537" customFormat="1" ht="15.75">
      <c r="A27" s="531" t="s">
        <v>639</v>
      </c>
      <c r="B27" s="533">
        <v>202</v>
      </c>
      <c r="C27" s="533">
        <f>B27*60896</f>
        <v>12300992</v>
      </c>
      <c r="D27" s="533">
        <v>204</v>
      </c>
      <c r="E27" s="533">
        <f>D27*60896</f>
        <v>12422784</v>
      </c>
      <c r="F27" s="536">
        <f t="shared" si="2"/>
        <v>2</v>
      </c>
      <c r="G27" s="536">
        <f t="shared" si="2"/>
        <v>121792</v>
      </c>
      <c r="H27" s="533">
        <f t="shared" si="0"/>
        <v>12422784</v>
      </c>
      <c r="I27" s="534">
        <f t="shared" si="1"/>
        <v>121792</v>
      </c>
    </row>
    <row r="28" spans="1:9" s="537" customFormat="1" ht="15.75">
      <c r="A28" s="531" t="s">
        <v>640</v>
      </c>
      <c r="B28" s="533">
        <v>164</v>
      </c>
      <c r="C28" s="533">
        <f>B28*188500</f>
        <v>30914000</v>
      </c>
      <c r="D28" s="533">
        <v>164</v>
      </c>
      <c r="E28" s="533">
        <f>D28*188500</f>
        <v>30914000</v>
      </c>
      <c r="F28" s="536">
        <f t="shared" si="2"/>
        <v>0</v>
      </c>
      <c r="G28" s="536">
        <f t="shared" si="2"/>
        <v>0</v>
      </c>
      <c r="H28" s="533">
        <f t="shared" si="0"/>
        <v>30914000</v>
      </c>
      <c r="I28" s="534">
        <f t="shared" si="1"/>
        <v>0</v>
      </c>
    </row>
    <row r="29" spans="1:9" s="537" customFormat="1" ht="15.75">
      <c r="A29" s="531" t="s">
        <v>641</v>
      </c>
      <c r="B29" s="533">
        <v>28</v>
      </c>
      <c r="C29" s="533">
        <f>B29*163500</f>
        <v>4578000</v>
      </c>
      <c r="D29" s="533">
        <v>28</v>
      </c>
      <c r="E29" s="533">
        <f>D29*163500</f>
        <v>4578000</v>
      </c>
      <c r="F29" s="536">
        <f t="shared" si="2"/>
        <v>0</v>
      </c>
      <c r="G29" s="536">
        <f t="shared" si="2"/>
        <v>0</v>
      </c>
      <c r="H29" s="533">
        <f t="shared" si="0"/>
        <v>4578000</v>
      </c>
      <c r="I29" s="534">
        <f t="shared" si="1"/>
        <v>0</v>
      </c>
    </row>
    <row r="30" spans="1:9" s="537" customFormat="1" ht="15.75">
      <c r="A30" s="531" t="s">
        <v>642</v>
      </c>
      <c r="B30" s="533">
        <v>12</v>
      </c>
      <c r="C30" s="533">
        <f>B30*550000</f>
        <v>6600000</v>
      </c>
      <c r="D30" s="533">
        <v>12</v>
      </c>
      <c r="E30" s="533">
        <f>D30*550000</f>
        <v>6600000</v>
      </c>
      <c r="F30" s="536">
        <f t="shared" si="2"/>
        <v>0</v>
      </c>
      <c r="G30" s="536">
        <f t="shared" si="2"/>
        <v>0</v>
      </c>
      <c r="H30" s="533">
        <f t="shared" si="0"/>
        <v>6600000</v>
      </c>
      <c r="I30" s="534">
        <f t="shared" si="1"/>
        <v>0</v>
      </c>
    </row>
    <row r="31" spans="1:9" s="537" customFormat="1" ht="15.75">
      <c r="A31" s="531" t="s">
        <v>643</v>
      </c>
      <c r="B31" s="533">
        <v>10</v>
      </c>
      <c r="C31" s="533">
        <f>B31*372000</f>
        <v>3720000</v>
      </c>
      <c r="D31" s="533">
        <v>10</v>
      </c>
      <c r="E31" s="533">
        <f>D31*372000</f>
        <v>3720000</v>
      </c>
      <c r="F31" s="536">
        <f t="shared" ref="F31:G35" si="3">D31-B31</f>
        <v>0</v>
      </c>
      <c r="G31" s="536">
        <f t="shared" si="3"/>
        <v>0</v>
      </c>
      <c r="H31" s="533">
        <f t="shared" si="0"/>
        <v>3720000</v>
      </c>
      <c r="I31" s="534">
        <f t="shared" si="1"/>
        <v>0</v>
      </c>
    </row>
    <row r="32" spans="1:9" s="537" customFormat="1" ht="15.75">
      <c r="A32" s="531" t="s">
        <v>644</v>
      </c>
      <c r="B32" s="533">
        <v>25</v>
      </c>
      <c r="C32" s="533">
        <f>B32*247320</f>
        <v>6183000</v>
      </c>
      <c r="D32" s="533">
        <v>27</v>
      </c>
      <c r="E32" s="533">
        <f>D32*247320</f>
        <v>6677640</v>
      </c>
      <c r="F32" s="536">
        <f t="shared" si="3"/>
        <v>2</v>
      </c>
      <c r="G32" s="536">
        <f t="shared" si="3"/>
        <v>494640</v>
      </c>
      <c r="H32" s="533">
        <f t="shared" si="0"/>
        <v>6677640</v>
      </c>
      <c r="I32" s="534">
        <f t="shared" si="1"/>
        <v>494640</v>
      </c>
    </row>
    <row r="33" spans="1:9" s="537" customFormat="1" ht="31.5">
      <c r="A33" s="531" t="s">
        <v>645</v>
      </c>
      <c r="B33" s="533">
        <v>40</v>
      </c>
      <c r="C33" s="533">
        <f>B33*494100</f>
        <v>19764000</v>
      </c>
      <c r="D33" s="533">
        <v>45</v>
      </c>
      <c r="E33" s="533">
        <f>D33*494100</f>
        <v>22234500</v>
      </c>
      <c r="F33" s="536">
        <f t="shared" si="3"/>
        <v>5</v>
      </c>
      <c r="G33" s="536">
        <f t="shared" si="3"/>
        <v>2470500</v>
      </c>
      <c r="H33" s="533">
        <f t="shared" si="0"/>
        <v>22234500</v>
      </c>
      <c r="I33" s="534">
        <f t="shared" si="1"/>
        <v>2470500</v>
      </c>
    </row>
    <row r="34" spans="1:9" s="537" customFormat="1" ht="15.75">
      <c r="A34" s="531" t="s">
        <v>646</v>
      </c>
      <c r="B34" s="533">
        <v>12</v>
      </c>
      <c r="C34" s="533">
        <f>B34*515185</f>
        <v>6182220</v>
      </c>
      <c r="D34" s="533">
        <v>12</v>
      </c>
      <c r="E34" s="533">
        <f>D34*515185</f>
        <v>6182220</v>
      </c>
      <c r="F34" s="536">
        <f t="shared" si="3"/>
        <v>0</v>
      </c>
      <c r="G34" s="536">
        <f t="shared" si="3"/>
        <v>0</v>
      </c>
      <c r="H34" s="533">
        <f t="shared" si="0"/>
        <v>6182220</v>
      </c>
      <c r="I34" s="534">
        <f t="shared" si="1"/>
        <v>0</v>
      </c>
    </row>
    <row r="35" spans="1:9" s="537" customFormat="1" ht="15.75">
      <c r="A35" s="531" t="s">
        <v>647</v>
      </c>
      <c r="B35" s="533">
        <v>20</v>
      </c>
      <c r="C35" s="533">
        <f>B35*762780</f>
        <v>15255600</v>
      </c>
      <c r="D35" s="533">
        <v>20</v>
      </c>
      <c r="E35" s="533">
        <f>D35*762780</f>
        <v>15255600</v>
      </c>
      <c r="F35" s="536">
        <f t="shared" si="3"/>
        <v>0</v>
      </c>
      <c r="G35" s="536">
        <f t="shared" si="3"/>
        <v>0</v>
      </c>
      <c r="H35" s="533">
        <f t="shared" si="0"/>
        <v>15255600</v>
      </c>
      <c r="I35" s="534">
        <f t="shared" si="1"/>
        <v>0</v>
      </c>
    </row>
    <row r="36" spans="1:9" s="537" customFormat="1" ht="31.5">
      <c r="A36" s="531" t="s">
        <v>648</v>
      </c>
      <c r="B36" s="533">
        <f t="shared" ref="B36:C36" si="4">D36-F36</f>
        <v>44</v>
      </c>
      <c r="C36" s="533">
        <f t="shared" si="4"/>
        <v>114665760</v>
      </c>
      <c r="D36" s="540">
        <v>44</v>
      </c>
      <c r="E36" s="533">
        <f>D36*2606040</f>
        <v>114665760</v>
      </c>
      <c r="F36" s="533">
        <v>0</v>
      </c>
      <c r="G36" s="533">
        <v>0</v>
      </c>
      <c r="H36" s="533">
        <f t="shared" si="0"/>
        <v>114665760</v>
      </c>
      <c r="I36" s="534">
        <f t="shared" si="1"/>
        <v>0</v>
      </c>
    </row>
    <row r="37" spans="1:9" s="537" customFormat="1" ht="31.5">
      <c r="A37" s="531" t="s">
        <v>649</v>
      </c>
      <c r="B37" s="533"/>
      <c r="C37" s="533">
        <v>1698000</v>
      </c>
      <c r="D37" s="540"/>
      <c r="E37" s="533">
        <v>1698000</v>
      </c>
      <c r="F37" s="533"/>
      <c r="G37" s="533">
        <v>0</v>
      </c>
      <c r="H37" s="533">
        <f t="shared" si="0"/>
        <v>1698000</v>
      </c>
      <c r="I37" s="534">
        <f t="shared" si="1"/>
        <v>0</v>
      </c>
    </row>
    <row r="38" spans="1:9" s="537" customFormat="1" ht="15.75">
      <c r="A38" s="531" t="s">
        <v>650</v>
      </c>
      <c r="B38" s="532">
        <v>34.68</v>
      </c>
      <c r="C38" s="533">
        <f>B38*1632000</f>
        <v>56597760</v>
      </c>
      <c r="D38" s="540">
        <v>34.33</v>
      </c>
      <c r="E38" s="533">
        <f>D38*1632000</f>
        <v>56026560</v>
      </c>
      <c r="F38" s="536">
        <f t="shared" ref="F38:G38" si="5">D38-B38</f>
        <v>-0.35000000000000142</v>
      </c>
      <c r="G38" s="536">
        <f t="shared" si="5"/>
        <v>-571200</v>
      </c>
      <c r="H38" s="533">
        <f t="shared" si="0"/>
        <v>56026560</v>
      </c>
      <c r="I38" s="534">
        <f t="shared" si="1"/>
        <v>-571200</v>
      </c>
    </row>
    <row r="39" spans="1:9" s="537" customFormat="1" ht="15.75">
      <c r="A39" s="531" t="s">
        <v>651</v>
      </c>
      <c r="B39" s="533"/>
      <c r="C39" s="533">
        <v>48258426</v>
      </c>
      <c r="D39" s="540"/>
      <c r="E39" s="533">
        <v>48258426</v>
      </c>
      <c r="F39" s="533"/>
      <c r="G39" s="533">
        <v>0</v>
      </c>
      <c r="H39" s="533">
        <f>E39</f>
        <v>48258426</v>
      </c>
      <c r="I39" s="534">
        <v>0</v>
      </c>
    </row>
    <row r="40" spans="1:9" s="537" customFormat="1" ht="31.5">
      <c r="A40" s="541" t="s">
        <v>652</v>
      </c>
      <c r="B40" s="533">
        <v>250</v>
      </c>
      <c r="C40" s="533">
        <v>25000</v>
      </c>
      <c r="D40" s="533">
        <v>250</v>
      </c>
      <c r="E40" s="533">
        <v>25000</v>
      </c>
      <c r="F40" s="533">
        <v>0</v>
      </c>
      <c r="G40" s="533">
        <v>0</v>
      </c>
      <c r="H40" s="533">
        <f t="shared" si="0"/>
        <v>25000</v>
      </c>
      <c r="I40" s="542">
        <v>0</v>
      </c>
    </row>
    <row r="41" spans="1:9" s="545" customFormat="1" ht="15.75">
      <c r="A41" s="543" t="s">
        <v>224</v>
      </c>
      <c r="B41" s="544"/>
      <c r="C41" s="544">
        <f>SUM(C8:C40)</f>
        <v>973296019</v>
      </c>
      <c r="D41" s="544"/>
      <c r="E41" s="544">
        <f>SUM(E8:E40)</f>
        <v>975237297</v>
      </c>
      <c r="F41" s="544"/>
      <c r="G41" s="544">
        <f>SUM(G8:G40)</f>
        <v>1941278</v>
      </c>
      <c r="H41" s="544">
        <f>SUM(H8:H40)</f>
        <v>975237297</v>
      </c>
      <c r="I41" s="544">
        <f>SUM(I8:I40)</f>
        <v>1941278</v>
      </c>
    </row>
  </sheetData>
  <mergeCells count="5">
    <mergeCell ref="A3:I3"/>
    <mergeCell ref="B5:C5"/>
    <mergeCell ref="D5:E5"/>
    <mergeCell ref="F5:G5"/>
    <mergeCell ref="H5:H6"/>
  </mergeCells>
  <printOptions horizontalCentered="1"/>
  <pageMargins left="0.78740157480314965" right="0.78740157480314965" top="0.78740157480314965" bottom="0.39370078740157483" header="0.51181102362204722" footer="0.51181102362204722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24"/>
  <sheetViews>
    <sheetView view="pageBreakPreview" zoomScaleNormal="100" zoomScaleSheetLayoutView="100" workbookViewId="0">
      <selection activeCell="E1" sqref="E1"/>
    </sheetView>
  </sheetViews>
  <sheetFormatPr defaultRowHeight="15.75"/>
  <cols>
    <col min="1" max="1" width="78.7109375" style="546" customWidth="1"/>
    <col min="2" max="2" width="14" style="546" customWidth="1"/>
    <col min="3" max="3" width="13" style="546" customWidth="1"/>
    <col min="4" max="4" width="16" style="546" customWidth="1"/>
    <col min="5" max="5" width="12" style="546" customWidth="1"/>
    <col min="6" max="16384" width="9.140625" style="546"/>
  </cols>
  <sheetData>
    <row r="1" spans="1:6">
      <c r="D1" s="547"/>
      <c r="E1" s="383" t="s">
        <v>1767</v>
      </c>
      <c r="F1" s="547"/>
    </row>
    <row r="3" spans="1:6" ht="16.5">
      <c r="A3" s="761" t="s">
        <v>653</v>
      </c>
      <c r="B3" s="761"/>
      <c r="C3" s="761"/>
      <c r="D3" s="761"/>
      <c r="E3" s="761"/>
      <c r="F3" s="548"/>
    </row>
    <row r="4" spans="1:6">
      <c r="A4" s="549"/>
      <c r="B4" s="549"/>
      <c r="C4" s="549"/>
      <c r="D4" s="549"/>
      <c r="E4" s="549"/>
      <c r="F4" s="549"/>
    </row>
    <row r="5" spans="1:6">
      <c r="A5" s="549"/>
      <c r="B5" s="549"/>
      <c r="C5" s="549"/>
      <c r="D5" s="549"/>
      <c r="E5" s="550" t="s">
        <v>654</v>
      </c>
      <c r="F5" s="549"/>
    </row>
    <row r="6" spans="1:6" ht="108" customHeight="1">
      <c r="A6" s="551" t="s">
        <v>362</v>
      </c>
      <c r="B6" s="552" t="s">
        <v>655</v>
      </c>
      <c r="C6" s="552" t="s">
        <v>656</v>
      </c>
      <c r="D6" s="552" t="s">
        <v>657</v>
      </c>
      <c r="E6" s="553" t="s">
        <v>616</v>
      </c>
    </row>
    <row r="7" spans="1:6">
      <c r="A7" s="551"/>
      <c r="B7" s="554"/>
      <c r="C7" s="554"/>
      <c r="D7" s="554"/>
      <c r="E7" s="555"/>
    </row>
    <row r="8" spans="1:6">
      <c r="A8" s="556" t="s">
        <v>658</v>
      </c>
      <c r="B8" s="557">
        <v>479229</v>
      </c>
      <c r="C8" s="557">
        <v>479229</v>
      </c>
      <c r="D8" s="557">
        <v>0</v>
      </c>
      <c r="E8" s="557">
        <f t="shared" ref="E8:E16" si="0">C8+D8-B8</f>
        <v>0</v>
      </c>
    </row>
    <row r="9" spans="1:6" ht="33.75" customHeight="1">
      <c r="A9" s="558" t="s">
        <v>659</v>
      </c>
      <c r="B9" s="557">
        <v>2312000</v>
      </c>
      <c r="C9" s="557">
        <v>2312000</v>
      </c>
      <c r="D9" s="557">
        <v>0</v>
      </c>
      <c r="E9" s="557">
        <f t="shared" si="0"/>
        <v>0</v>
      </c>
    </row>
    <row r="10" spans="1:6" ht="30.75" customHeight="1">
      <c r="A10" s="558" t="s">
        <v>660</v>
      </c>
      <c r="B10" s="557">
        <v>345352390</v>
      </c>
      <c r="C10" s="557">
        <v>109712857</v>
      </c>
      <c r="D10" s="557">
        <v>235639533</v>
      </c>
      <c r="E10" s="557">
        <f t="shared" si="0"/>
        <v>0</v>
      </c>
    </row>
    <row r="11" spans="1:6" ht="32.25" customHeight="1">
      <c r="A11" s="558" t="s">
        <v>661</v>
      </c>
      <c r="B11" s="557">
        <v>540000</v>
      </c>
      <c r="C11" s="557">
        <v>540000</v>
      </c>
      <c r="D11" s="557">
        <v>0</v>
      </c>
      <c r="E11" s="557">
        <f t="shared" si="0"/>
        <v>0</v>
      </c>
    </row>
    <row r="12" spans="1:6">
      <c r="A12" s="556" t="s">
        <v>662</v>
      </c>
      <c r="B12" s="557">
        <v>2219706</v>
      </c>
      <c r="C12" s="557">
        <v>2219706</v>
      </c>
      <c r="D12" s="557">
        <v>0</v>
      </c>
      <c r="E12" s="557">
        <f t="shared" si="0"/>
        <v>0</v>
      </c>
    </row>
    <row r="13" spans="1:6">
      <c r="A13" s="556" t="s">
        <v>663</v>
      </c>
      <c r="B13" s="557">
        <v>20415600</v>
      </c>
      <c r="C13" s="557">
        <v>20415600</v>
      </c>
      <c r="D13" s="557">
        <v>0</v>
      </c>
      <c r="E13" s="557">
        <f t="shared" si="0"/>
        <v>0</v>
      </c>
    </row>
    <row r="14" spans="1:6">
      <c r="A14" s="556" t="s">
        <v>664</v>
      </c>
      <c r="B14" s="557">
        <v>14532000</v>
      </c>
      <c r="C14" s="557">
        <v>14532000</v>
      </c>
      <c r="D14" s="557">
        <v>0</v>
      </c>
      <c r="E14" s="557">
        <f t="shared" si="0"/>
        <v>0</v>
      </c>
    </row>
    <row r="15" spans="1:6">
      <c r="A15" s="556" t="s">
        <v>665</v>
      </c>
      <c r="B15" s="557">
        <v>406149</v>
      </c>
      <c r="C15" s="557">
        <v>406149</v>
      </c>
      <c r="D15" s="557">
        <v>0</v>
      </c>
      <c r="E15" s="557">
        <f t="shared" si="0"/>
        <v>0</v>
      </c>
    </row>
    <row r="16" spans="1:6">
      <c r="A16" s="556" t="s">
        <v>666</v>
      </c>
      <c r="B16" s="557">
        <v>12212000</v>
      </c>
      <c r="C16" s="557">
        <v>12212000</v>
      </c>
      <c r="D16" s="557">
        <v>0</v>
      </c>
      <c r="E16" s="557">
        <f t="shared" si="0"/>
        <v>0</v>
      </c>
    </row>
    <row r="17" spans="1:5">
      <c r="A17" s="559" t="s">
        <v>315</v>
      </c>
      <c r="B17" s="560">
        <f>SUM(B8:B16)</f>
        <v>398469074</v>
      </c>
      <c r="C17" s="560">
        <f>SUM(C8:C16)</f>
        <v>162829541</v>
      </c>
      <c r="D17" s="560">
        <f>SUM(D8:D16)</f>
        <v>235639533</v>
      </c>
      <c r="E17" s="560">
        <f>SUM(E8:E16)</f>
        <v>0</v>
      </c>
    </row>
    <row r="18" spans="1:5">
      <c r="A18" s="556" t="s">
        <v>667</v>
      </c>
      <c r="B18" s="557">
        <v>120735672</v>
      </c>
      <c r="C18" s="557">
        <v>120735672</v>
      </c>
      <c r="D18" s="557">
        <v>0</v>
      </c>
      <c r="E18" s="557">
        <f t="shared" ref="E18:E24" si="1">C18+D18-B18</f>
        <v>0</v>
      </c>
    </row>
    <row r="19" spans="1:5">
      <c r="A19" s="556" t="s">
        <v>668</v>
      </c>
      <c r="B19" s="557">
        <v>22144500</v>
      </c>
      <c r="C19" s="557">
        <v>22144500</v>
      </c>
      <c r="D19" s="557">
        <v>0</v>
      </c>
      <c r="E19" s="557">
        <f t="shared" si="1"/>
        <v>0</v>
      </c>
    </row>
    <row r="20" spans="1:5">
      <c r="A20" s="556" t="s">
        <v>669</v>
      </c>
      <c r="B20" s="557">
        <v>126669000</v>
      </c>
      <c r="C20" s="557">
        <v>126669000</v>
      </c>
      <c r="D20" s="557">
        <v>0</v>
      </c>
      <c r="E20" s="557">
        <f t="shared" si="1"/>
        <v>0</v>
      </c>
    </row>
    <row r="21" spans="1:5">
      <c r="A21" s="556" t="s">
        <v>670</v>
      </c>
      <c r="B21" s="557">
        <v>389940000</v>
      </c>
      <c r="C21" s="557">
        <v>389940000</v>
      </c>
      <c r="D21" s="557">
        <v>0</v>
      </c>
      <c r="E21" s="557">
        <f t="shared" si="1"/>
        <v>0</v>
      </c>
    </row>
    <row r="22" spans="1:5">
      <c r="A22" s="556" t="s">
        <v>671</v>
      </c>
      <c r="B22" s="557">
        <v>20202303</v>
      </c>
      <c r="C22" s="557">
        <v>20062496</v>
      </c>
      <c r="D22" s="557">
        <v>0</v>
      </c>
      <c r="E22" s="557">
        <f t="shared" si="1"/>
        <v>-139807</v>
      </c>
    </row>
    <row r="23" spans="1:5">
      <c r="A23" s="556" t="s">
        <v>672</v>
      </c>
      <c r="B23" s="557">
        <v>22454870</v>
      </c>
      <c r="C23" s="557">
        <v>22454870</v>
      </c>
      <c r="D23" s="557">
        <v>0</v>
      </c>
      <c r="E23" s="557">
        <f t="shared" si="1"/>
        <v>0</v>
      </c>
    </row>
    <row r="24" spans="1:5">
      <c r="A24" s="556" t="s">
        <v>673</v>
      </c>
      <c r="B24" s="557">
        <v>845000</v>
      </c>
      <c r="C24" s="557">
        <v>845000</v>
      </c>
      <c r="D24" s="557">
        <v>0</v>
      </c>
      <c r="E24" s="557">
        <f t="shared" si="1"/>
        <v>0</v>
      </c>
    </row>
  </sheetData>
  <mergeCells count="1">
    <mergeCell ref="A3:E3"/>
  </mergeCells>
  <pageMargins left="0.78740157480314965" right="0.78740157480314965" top="0.59055118110236227" bottom="0.59055118110236227" header="0.51181102362204722" footer="0.51181102362204722"/>
  <pageSetup paperSize="9" scale="9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76"/>
  <sheetViews>
    <sheetView workbookViewId="0">
      <pane ySplit="5" topLeftCell="A247" activePane="bottomLeft" state="frozen"/>
      <selection pane="bottomLeft" activeCell="E1" sqref="E1"/>
    </sheetView>
  </sheetViews>
  <sheetFormatPr defaultRowHeight="12.75"/>
  <cols>
    <col min="1" max="1" width="8.140625" style="679" customWidth="1"/>
    <col min="2" max="2" width="82" style="679" customWidth="1"/>
    <col min="3" max="5" width="19.140625" style="679" customWidth="1"/>
    <col min="6" max="256" width="9.140625" style="679"/>
    <col min="257" max="257" width="8.140625" style="679" customWidth="1"/>
    <col min="258" max="258" width="82" style="679" customWidth="1"/>
    <col min="259" max="261" width="19.140625" style="679" customWidth="1"/>
    <col min="262" max="512" width="9.140625" style="679"/>
    <col min="513" max="513" width="8.140625" style="679" customWidth="1"/>
    <col min="514" max="514" width="82" style="679" customWidth="1"/>
    <col min="515" max="517" width="19.140625" style="679" customWidth="1"/>
    <col min="518" max="768" width="9.140625" style="679"/>
    <col min="769" max="769" width="8.140625" style="679" customWidth="1"/>
    <col min="770" max="770" width="82" style="679" customWidth="1"/>
    <col min="771" max="773" width="19.140625" style="679" customWidth="1"/>
    <col min="774" max="1024" width="9.140625" style="679"/>
    <col min="1025" max="1025" width="8.140625" style="679" customWidth="1"/>
    <col min="1026" max="1026" width="82" style="679" customWidth="1"/>
    <col min="1027" max="1029" width="19.140625" style="679" customWidth="1"/>
    <col min="1030" max="1280" width="9.140625" style="679"/>
    <col min="1281" max="1281" width="8.140625" style="679" customWidth="1"/>
    <col min="1282" max="1282" width="82" style="679" customWidth="1"/>
    <col min="1283" max="1285" width="19.140625" style="679" customWidth="1"/>
    <col min="1286" max="1536" width="9.140625" style="679"/>
    <col min="1537" max="1537" width="8.140625" style="679" customWidth="1"/>
    <col min="1538" max="1538" width="82" style="679" customWidth="1"/>
    <col min="1539" max="1541" width="19.140625" style="679" customWidth="1"/>
    <col min="1542" max="1792" width="9.140625" style="679"/>
    <col min="1793" max="1793" width="8.140625" style="679" customWidth="1"/>
    <col min="1794" max="1794" width="82" style="679" customWidth="1"/>
    <col min="1795" max="1797" width="19.140625" style="679" customWidth="1"/>
    <col min="1798" max="2048" width="9.140625" style="679"/>
    <col min="2049" max="2049" width="8.140625" style="679" customWidth="1"/>
    <col min="2050" max="2050" width="82" style="679" customWidth="1"/>
    <col min="2051" max="2053" width="19.140625" style="679" customWidth="1"/>
    <col min="2054" max="2304" width="9.140625" style="679"/>
    <col min="2305" max="2305" width="8.140625" style="679" customWidth="1"/>
    <col min="2306" max="2306" width="82" style="679" customWidth="1"/>
    <col min="2307" max="2309" width="19.140625" style="679" customWidth="1"/>
    <col min="2310" max="2560" width="9.140625" style="679"/>
    <col min="2561" max="2561" width="8.140625" style="679" customWidth="1"/>
    <col min="2562" max="2562" width="82" style="679" customWidth="1"/>
    <col min="2563" max="2565" width="19.140625" style="679" customWidth="1"/>
    <col min="2566" max="2816" width="9.140625" style="679"/>
    <col min="2817" max="2817" width="8.140625" style="679" customWidth="1"/>
    <col min="2818" max="2818" width="82" style="679" customWidth="1"/>
    <col min="2819" max="2821" width="19.140625" style="679" customWidth="1"/>
    <col min="2822" max="3072" width="9.140625" style="679"/>
    <col min="3073" max="3073" width="8.140625" style="679" customWidth="1"/>
    <col min="3074" max="3074" width="82" style="679" customWidth="1"/>
    <col min="3075" max="3077" width="19.140625" style="679" customWidth="1"/>
    <col min="3078" max="3328" width="9.140625" style="679"/>
    <col min="3329" max="3329" width="8.140625" style="679" customWidth="1"/>
    <col min="3330" max="3330" width="82" style="679" customWidth="1"/>
    <col min="3331" max="3333" width="19.140625" style="679" customWidth="1"/>
    <col min="3334" max="3584" width="9.140625" style="679"/>
    <col min="3585" max="3585" width="8.140625" style="679" customWidth="1"/>
    <col min="3586" max="3586" width="82" style="679" customWidth="1"/>
    <col min="3587" max="3589" width="19.140625" style="679" customWidth="1"/>
    <col min="3590" max="3840" width="9.140625" style="679"/>
    <col min="3841" max="3841" width="8.140625" style="679" customWidth="1"/>
    <col min="3842" max="3842" width="82" style="679" customWidth="1"/>
    <col min="3843" max="3845" width="19.140625" style="679" customWidth="1"/>
    <col min="3846" max="4096" width="9.140625" style="679"/>
    <col min="4097" max="4097" width="8.140625" style="679" customWidth="1"/>
    <col min="4098" max="4098" width="82" style="679" customWidth="1"/>
    <col min="4099" max="4101" width="19.140625" style="679" customWidth="1"/>
    <col min="4102" max="4352" width="9.140625" style="679"/>
    <col min="4353" max="4353" width="8.140625" style="679" customWidth="1"/>
    <col min="4354" max="4354" width="82" style="679" customWidth="1"/>
    <col min="4355" max="4357" width="19.140625" style="679" customWidth="1"/>
    <col min="4358" max="4608" width="9.140625" style="679"/>
    <col min="4609" max="4609" width="8.140625" style="679" customWidth="1"/>
    <col min="4610" max="4610" width="82" style="679" customWidth="1"/>
    <col min="4611" max="4613" width="19.140625" style="679" customWidth="1"/>
    <col min="4614" max="4864" width="9.140625" style="679"/>
    <col min="4865" max="4865" width="8.140625" style="679" customWidth="1"/>
    <col min="4866" max="4866" width="82" style="679" customWidth="1"/>
    <col min="4867" max="4869" width="19.140625" style="679" customWidth="1"/>
    <col min="4870" max="5120" width="9.140625" style="679"/>
    <col min="5121" max="5121" width="8.140625" style="679" customWidth="1"/>
    <col min="5122" max="5122" width="82" style="679" customWidth="1"/>
    <col min="5123" max="5125" width="19.140625" style="679" customWidth="1"/>
    <col min="5126" max="5376" width="9.140625" style="679"/>
    <col min="5377" max="5377" width="8.140625" style="679" customWidth="1"/>
    <col min="5378" max="5378" width="82" style="679" customWidth="1"/>
    <col min="5379" max="5381" width="19.140625" style="679" customWidth="1"/>
    <col min="5382" max="5632" width="9.140625" style="679"/>
    <col min="5633" max="5633" width="8.140625" style="679" customWidth="1"/>
    <col min="5634" max="5634" width="82" style="679" customWidth="1"/>
    <col min="5635" max="5637" width="19.140625" style="679" customWidth="1"/>
    <col min="5638" max="5888" width="9.140625" style="679"/>
    <col min="5889" max="5889" width="8.140625" style="679" customWidth="1"/>
    <col min="5890" max="5890" width="82" style="679" customWidth="1"/>
    <col min="5891" max="5893" width="19.140625" style="679" customWidth="1"/>
    <col min="5894" max="6144" width="9.140625" style="679"/>
    <col min="6145" max="6145" width="8.140625" style="679" customWidth="1"/>
    <col min="6146" max="6146" width="82" style="679" customWidth="1"/>
    <col min="6147" max="6149" width="19.140625" style="679" customWidth="1"/>
    <col min="6150" max="6400" width="9.140625" style="679"/>
    <col min="6401" max="6401" width="8.140625" style="679" customWidth="1"/>
    <col min="6402" max="6402" width="82" style="679" customWidth="1"/>
    <col min="6403" max="6405" width="19.140625" style="679" customWidth="1"/>
    <col min="6406" max="6656" width="9.140625" style="679"/>
    <col min="6657" max="6657" width="8.140625" style="679" customWidth="1"/>
    <col min="6658" max="6658" width="82" style="679" customWidth="1"/>
    <col min="6659" max="6661" width="19.140625" style="679" customWidth="1"/>
    <col min="6662" max="6912" width="9.140625" style="679"/>
    <col min="6913" max="6913" width="8.140625" style="679" customWidth="1"/>
    <col min="6914" max="6914" width="82" style="679" customWidth="1"/>
    <col min="6915" max="6917" width="19.140625" style="679" customWidth="1"/>
    <col min="6918" max="7168" width="9.140625" style="679"/>
    <col min="7169" max="7169" width="8.140625" style="679" customWidth="1"/>
    <col min="7170" max="7170" width="82" style="679" customWidth="1"/>
    <col min="7171" max="7173" width="19.140625" style="679" customWidth="1"/>
    <col min="7174" max="7424" width="9.140625" style="679"/>
    <col min="7425" max="7425" width="8.140625" style="679" customWidth="1"/>
    <col min="7426" max="7426" width="82" style="679" customWidth="1"/>
    <col min="7427" max="7429" width="19.140625" style="679" customWidth="1"/>
    <col min="7430" max="7680" width="9.140625" style="679"/>
    <col min="7681" max="7681" width="8.140625" style="679" customWidth="1"/>
    <col min="7682" max="7682" width="82" style="679" customWidth="1"/>
    <col min="7683" max="7685" width="19.140625" style="679" customWidth="1"/>
    <col min="7686" max="7936" width="9.140625" style="679"/>
    <col min="7937" max="7937" width="8.140625" style="679" customWidth="1"/>
    <col min="7938" max="7938" width="82" style="679" customWidth="1"/>
    <col min="7939" max="7941" width="19.140625" style="679" customWidth="1"/>
    <col min="7942" max="8192" width="9.140625" style="679"/>
    <col min="8193" max="8193" width="8.140625" style="679" customWidth="1"/>
    <col min="8194" max="8194" width="82" style="679" customWidth="1"/>
    <col min="8195" max="8197" width="19.140625" style="679" customWidth="1"/>
    <col min="8198" max="8448" width="9.140625" style="679"/>
    <col min="8449" max="8449" width="8.140625" style="679" customWidth="1"/>
    <col min="8450" max="8450" width="82" style="679" customWidth="1"/>
    <col min="8451" max="8453" width="19.140625" style="679" customWidth="1"/>
    <col min="8454" max="8704" width="9.140625" style="679"/>
    <col min="8705" max="8705" width="8.140625" style="679" customWidth="1"/>
    <col min="8706" max="8706" width="82" style="679" customWidth="1"/>
    <col min="8707" max="8709" width="19.140625" style="679" customWidth="1"/>
    <col min="8710" max="8960" width="9.140625" style="679"/>
    <col min="8961" max="8961" width="8.140625" style="679" customWidth="1"/>
    <col min="8962" max="8962" width="82" style="679" customWidth="1"/>
    <col min="8963" max="8965" width="19.140625" style="679" customWidth="1"/>
    <col min="8966" max="9216" width="9.140625" style="679"/>
    <col min="9217" max="9217" width="8.140625" style="679" customWidth="1"/>
    <col min="9218" max="9218" width="82" style="679" customWidth="1"/>
    <col min="9219" max="9221" width="19.140625" style="679" customWidth="1"/>
    <col min="9222" max="9472" width="9.140625" style="679"/>
    <col min="9473" max="9473" width="8.140625" style="679" customWidth="1"/>
    <col min="9474" max="9474" width="82" style="679" customWidth="1"/>
    <col min="9475" max="9477" width="19.140625" style="679" customWidth="1"/>
    <col min="9478" max="9728" width="9.140625" style="679"/>
    <col min="9729" max="9729" width="8.140625" style="679" customWidth="1"/>
    <col min="9730" max="9730" width="82" style="679" customWidth="1"/>
    <col min="9731" max="9733" width="19.140625" style="679" customWidth="1"/>
    <col min="9734" max="9984" width="9.140625" style="679"/>
    <col min="9985" max="9985" width="8.140625" style="679" customWidth="1"/>
    <col min="9986" max="9986" width="82" style="679" customWidth="1"/>
    <col min="9987" max="9989" width="19.140625" style="679" customWidth="1"/>
    <col min="9990" max="10240" width="9.140625" style="679"/>
    <col min="10241" max="10241" width="8.140625" style="679" customWidth="1"/>
    <col min="10242" max="10242" width="82" style="679" customWidth="1"/>
    <col min="10243" max="10245" width="19.140625" style="679" customWidth="1"/>
    <col min="10246" max="10496" width="9.140625" style="679"/>
    <col min="10497" max="10497" width="8.140625" style="679" customWidth="1"/>
    <col min="10498" max="10498" width="82" style="679" customWidth="1"/>
    <col min="10499" max="10501" width="19.140625" style="679" customWidth="1"/>
    <col min="10502" max="10752" width="9.140625" style="679"/>
    <col min="10753" max="10753" width="8.140625" style="679" customWidth="1"/>
    <col min="10754" max="10754" width="82" style="679" customWidth="1"/>
    <col min="10755" max="10757" width="19.140625" style="679" customWidth="1"/>
    <col min="10758" max="11008" width="9.140625" style="679"/>
    <col min="11009" max="11009" width="8.140625" style="679" customWidth="1"/>
    <col min="11010" max="11010" width="82" style="679" customWidth="1"/>
    <col min="11011" max="11013" width="19.140625" style="679" customWidth="1"/>
    <col min="11014" max="11264" width="9.140625" style="679"/>
    <col min="11265" max="11265" width="8.140625" style="679" customWidth="1"/>
    <col min="11266" max="11266" width="82" style="679" customWidth="1"/>
    <col min="11267" max="11269" width="19.140625" style="679" customWidth="1"/>
    <col min="11270" max="11520" width="9.140625" style="679"/>
    <col min="11521" max="11521" width="8.140625" style="679" customWidth="1"/>
    <col min="11522" max="11522" width="82" style="679" customWidth="1"/>
    <col min="11523" max="11525" width="19.140625" style="679" customWidth="1"/>
    <col min="11526" max="11776" width="9.140625" style="679"/>
    <col min="11777" max="11777" width="8.140625" style="679" customWidth="1"/>
    <col min="11778" max="11778" width="82" style="679" customWidth="1"/>
    <col min="11779" max="11781" width="19.140625" style="679" customWidth="1"/>
    <col min="11782" max="12032" width="9.140625" style="679"/>
    <col min="12033" max="12033" width="8.140625" style="679" customWidth="1"/>
    <col min="12034" max="12034" width="82" style="679" customWidth="1"/>
    <col min="12035" max="12037" width="19.140625" style="679" customWidth="1"/>
    <col min="12038" max="12288" width="9.140625" style="679"/>
    <col min="12289" max="12289" width="8.140625" style="679" customWidth="1"/>
    <col min="12290" max="12290" width="82" style="679" customWidth="1"/>
    <col min="12291" max="12293" width="19.140625" style="679" customWidth="1"/>
    <col min="12294" max="12544" width="9.140625" style="679"/>
    <col min="12545" max="12545" width="8.140625" style="679" customWidth="1"/>
    <col min="12546" max="12546" width="82" style="679" customWidth="1"/>
    <col min="12547" max="12549" width="19.140625" style="679" customWidth="1"/>
    <col min="12550" max="12800" width="9.140625" style="679"/>
    <col min="12801" max="12801" width="8.140625" style="679" customWidth="1"/>
    <col min="12802" max="12802" width="82" style="679" customWidth="1"/>
    <col min="12803" max="12805" width="19.140625" style="679" customWidth="1"/>
    <col min="12806" max="13056" width="9.140625" style="679"/>
    <col min="13057" max="13057" width="8.140625" style="679" customWidth="1"/>
    <col min="13058" max="13058" width="82" style="679" customWidth="1"/>
    <col min="13059" max="13061" width="19.140625" style="679" customWidth="1"/>
    <col min="13062" max="13312" width="9.140625" style="679"/>
    <col min="13313" max="13313" width="8.140625" style="679" customWidth="1"/>
    <col min="13314" max="13314" width="82" style="679" customWidth="1"/>
    <col min="13315" max="13317" width="19.140625" style="679" customWidth="1"/>
    <col min="13318" max="13568" width="9.140625" style="679"/>
    <col min="13569" max="13569" width="8.140625" style="679" customWidth="1"/>
    <col min="13570" max="13570" width="82" style="679" customWidth="1"/>
    <col min="13571" max="13573" width="19.140625" style="679" customWidth="1"/>
    <col min="13574" max="13824" width="9.140625" style="679"/>
    <col min="13825" max="13825" width="8.140625" style="679" customWidth="1"/>
    <col min="13826" max="13826" width="82" style="679" customWidth="1"/>
    <col min="13827" max="13829" width="19.140625" style="679" customWidth="1"/>
    <col min="13830" max="14080" width="9.140625" style="679"/>
    <col min="14081" max="14081" width="8.140625" style="679" customWidth="1"/>
    <col min="14082" max="14082" width="82" style="679" customWidth="1"/>
    <col min="14083" max="14085" width="19.140625" style="679" customWidth="1"/>
    <col min="14086" max="14336" width="9.140625" style="679"/>
    <col min="14337" max="14337" width="8.140625" style="679" customWidth="1"/>
    <col min="14338" max="14338" width="82" style="679" customWidth="1"/>
    <col min="14339" max="14341" width="19.140625" style="679" customWidth="1"/>
    <col min="14342" max="14592" width="9.140625" style="679"/>
    <col min="14593" max="14593" width="8.140625" style="679" customWidth="1"/>
    <col min="14594" max="14594" width="82" style="679" customWidth="1"/>
    <col min="14595" max="14597" width="19.140625" style="679" customWidth="1"/>
    <col min="14598" max="14848" width="9.140625" style="679"/>
    <col min="14849" max="14849" width="8.140625" style="679" customWidth="1"/>
    <col min="14850" max="14850" width="82" style="679" customWidth="1"/>
    <col min="14851" max="14853" width="19.140625" style="679" customWidth="1"/>
    <col min="14854" max="15104" width="9.140625" style="679"/>
    <col min="15105" max="15105" width="8.140625" style="679" customWidth="1"/>
    <col min="15106" max="15106" width="82" style="679" customWidth="1"/>
    <col min="15107" max="15109" width="19.140625" style="679" customWidth="1"/>
    <col min="15110" max="15360" width="9.140625" style="679"/>
    <col min="15361" max="15361" width="8.140625" style="679" customWidth="1"/>
    <col min="15362" max="15362" width="82" style="679" customWidth="1"/>
    <col min="15363" max="15365" width="19.140625" style="679" customWidth="1"/>
    <col min="15366" max="15616" width="9.140625" style="679"/>
    <col min="15617" max="15617" width="8.140625" style="679" customWidth="1"/>
    <col min="15618" max="15618" width="82" style="679" customWidth="1"/>
    <col min="15619" max="15621" width="19.140625" style="679" customWidth="1"/>
    <col min="15622" max="15872" width="9.140625" style="679"/>
    <col min="15873" max="15873" width="8.140625" style="679" customWidth="1"/>
    <col min="15874" max="15874" width="82" style="679" customWidth="1"/>
    <col min="15875" max="15877" width="19.140625" style="679" customWidth="1"/>
    <col min="15878" max="16128" width="9.140625" style="679"/>
    <col min="16129" max="16129" width="8.140625" style="679" customWidth="1"/>
    <col min="16130" max="16130" width="82" style="679" customWidth="1"/>
    <col min="16131" max="16133" width="19.140625" style="679" customWidth="1"/>
    <col min="16134" max="16384" width="9.140625" style="679"/>
  </cols>
  <sheetData>
    <row r="1" spans="1:5">
      <c r="E1" s="383" t="s">
        <v>1768</v>
      </c>
    </row>
    <row r="3" spans="1:5" s="686" customFormat="1" ht="16.5" customHeight="1">
      <c r="A3" s="762" t="s">
        <v>1745</v>
      </c>
      <c r="B3" s="763"/>
      <c r="C3" s="763"/>
      <c r="D3" s="763"/>
      <c r="E3" s="763"/>
    </row>
    <row r="4" spans="1:5" s="686" customFormat="1" ht="30">
      <c r="A4" s="687" t="s">
        <v>785</v>
      </c>
      <c r="B4" s="687" t="s">
        <v>362</v>
      </c>
      <c r="C4" s="687" t="s">
        <v>786</v>
      </c>
      <c r="D4" s="687" t="s">
        <v>787</v>
      </c>
      <c r="E4" s="687" t="s">
        <v>788</v>
      </c>
    </row>
    <row r="5" spans="1:5" s="686" customFormat="1" ht="15">
      <c r="A5" s="687">
        <v>2</v>
      </c>
      <c r="B5" s="687">
        <v>3</v>
      </c>
      <c r="C5" s="687">
        <v>4</v>
      </c>
      <c r="D5" s="687">
        <v>5</v>
      </c>
      <c r="E5" s="687">
        <v>6</v>
      </c>
    </row>
    <row r="6" spans="1:5">
      <c r="A6" s="680" t="s">
        <v>789</v>
      </c>
      <c r="B6" s="681" t="s">
        <v>790</v>
      </c>
      <c r="C6" s="682">
        <v>536437</v>
      </c>
      <c r="D6" s="682">
        <v>0</v>
      </c>
      <c r="E6" s="682">
        <v>536437</v>
      </c>
    </row>
    <row r="7" spans="1:5">
      <c r="A7" s="680" t="s">
        <v>791</v>
      </c>
      <c r="B7" s="681" t="s">
        <v>792</v>
      </c>
      <c r="C7" s="682">
        <v>2044</v>
      </c>
      <c r="D7" s="682">
        <v>0</v>
      </c>
      <c r="E7" s="682">
        <v>2044</v>
      </c>
    </row>
    <row r="8" spans="1:5">
      <c r="A8" s="680" t="s">
        <v>793</v>
      </c>
      <c r="B8" s="681" t="s">
        <v>794</v>
      </c>
      <c r="C8" s="682">
        <v>1508</v>
      </c>
      <c r="D8" s="682">
        <v>0</v>
      </c>
      <c r="E8" s="682">
        <v>1508</v>
      </c>
    </row>
    <row r="9" spans="1:5">
      <c r="A9" s="680" t="s">
        <v>795</v>
      </c>
      <c r="B9" s="681" t="s">
        <v>796</v>
      </c>
      <c r="C9" s="682">
        <v>1265</v>
      </c>
      <c r="D9" s="682">
        <v>0</v>
      </c>
      <c r="E9" s="682">
        <v>1265</v>
      </c>
    </row>
    <row r="10" spans="1:5">
      <c r="A10" s="680" t="s">
        <v>797</v>
      </c>
      <c r="B10" s="681" t="s">
        <v>798</v>
      </c>
      <c r="C10" s="682">
        <v>0</v>
      </c>
      <c r="D10" s="682">
        <v>0</v>
      </c>
      <c r="E10" s="682">
        <v>0</v>
      </c>
    </row>
    <row r="11" spans="1:5">
      <c r="A11" s="680" t="s">
        <v>799</v>
      </c>
      <c r="B11" s="681" t="s">
        <v>800</v>
      </c>
      <c r="C11" s="682">
        <v>9203</v>
      </c>
      <c r="D11" s="682">
        <v>0</v>
      </c>
      <c r="E11" s="682">
        <v>9203</v>
      </c>
    </row>
    <row r="12" spans="1:5">
      <c r="A12" s="680" t="s">
        <v>801</v>
      </c>
      <c r="B12" s="681" t="s">
        <v>802</v>
      </c>
      <c r="C12" s="682">
        <v>15835</v>
      </c>
      <c r="D12" s="682">
        <v>0</v>
      </c>
      <c r="E12" s="682">
        <v>15835</v>
      </c>
    </row>
    <row r="13" spans="1:5">
      <c r="A13" s="680" t="s">
        <v>803</v>
      </c>
      <c r="B13" s="681" t="s">
        <v>804</v>
      </c>
      <c r="C13" s="682">
        <v>541</v>
      </c>
      <c r="D13" s="682">
        <v>0</v>
      </c>
      <c r="E13" s="682">
        <v>541</v>
      </c>
    </row>
    <row r="14" spans="1:5">
      <c r="A14" s="680" t="s">
        <v>805</v>
      </c>
      <c r="B14" s="681" t="s">
        <v>806</v>
      </c>
      <c r="C14" s="682">
        <v>3643</v>
      </c>
      <c r="D14" s="682">
        <v>0</v>
      </c>
      <c r="E14" s="682">
        <v>3643</v>
      </c>
    </row>
    <row r="15" spans="1:5">
      <c r="A15" s="680" t="s">
        <v>807</v>
      </c>
      <c r="B15" s="681" t="s">
        <v>808</v>
      </c>
      <c r="C15" s="682">
        <v>1669</v>
      </c>
      <c r="D15" s="682">
        <v>0</v>
      </c>
      <c r="E15" s="682">
        <v>1669</v>
      </c>
    </row>
    <row r="16" spans="1:5">
      <c r="A16" s="680" t="s">
        <v>809</v>
      </c>
      <c r="B16" s="681" t="s">
        <v>810</v>
      </c>
      <c r="C16" s="682">
        <v>0</v>
      </c>
      <c r="D16" s="682">
        <v>0</v>
      </c>
      <c r="E16" s="682">
        <v>0</v>
      </c>
    </row>
    <row r="17" spans="1:5">
      <c r="A17" s="680" t="s">
        <v>811</v>
      </c>
      <c r="B17" s="681" t="s">
        <v>812</v>
      </c>
      <c r="C17" s="682">
        <v>0</v>
      </c>
      <c r="D17" s="682">
        <v>0</v>
      </c>
      <c r="E17" s="682">
        <v>0</v>
      </c>
    </row>
    <row r="18" spans="1:5">
      <c r="A18" s="680" t="s">
        <v>813</v>
      </c>
      <c r="B18" s="681" t="s">
        <v>814</v>
      </c>
      <c r="C18" s="682">
        <v>11393</v>
      </c>
      <c r="D18" s="682">
        <v>0</v>
      </c>
      <c r="E18" s="682">
        <v>11393</v>
      </c>
    </row>
    <row r="19" spans="1:5">
      <c r="A19" s="680" t="s">
        <v>815</v>
      </c>
      <c r="B19" s="681" t="s">
        <v>816</v>
      </c>
      <c r="C19" s="682">
        <v>0</v>
      </c>
      <c r="D19" s="682">
        <v>0</v>
      </c>
      <c r="E19" s="682">
        <v>0</v>
      </c>
    </row>
    <row r="20" spans="1:5">
      <c r="A20" s="683" t="s">
        <v>817</v>
      </c>
      <c r="B20" s="684" t="s">
        <v>818</v>
      </c>
      <c r="C20" s="685">
        <v>583538</v>
      </c>
      <c r="D20" s="685">
        <v>0</v>
      </c>
      <c r="E20" s="685">
        <v>583538</v>
      </c>
    </row>
    <row r="21" spans="1:5">
      <c r="A21" s="680" t="s">
        <v>819</v>
      </c>
      <c r="B21" s="681" t="s">
        <v>820</v>
      </c>
      <c r="C21" s="682">
        <v>15404</v>
      </c>
      <c r="D21" s="682">
        <v>0</v>
      </c>
      <c r="E21" s="682">
        <v>15404</v>
      </c>
    </row>
    <row r="22" spans="1:5" ht="25.5">
      <c r="A22" s="680" t="s">
        <v>821</v>
      </c>
      <c r="B22" s="681" t="s">
        <v>822</v>
      </c>
      <c r="C22" s="682">
        <v>20017</v>
      </c>
      <c r="D22" s="682">
        <v>0</v>
      </c>
      <c r="E22" s="682">
        <v>20017</v>
      </c>
    </row>
    <row r="23" spans="1:5">
      <c r="A23" s="680" t="s">
        <v>823</v>
      </c>
      <c r="B23" s="681" t="s">
        <v>824</v>
      </c>
      <c r="C23" s="682">
        <v>18791</v>
      </c>
      <c r="D23" s="682">
        <v>0</v>
      </c>
      <c r="E23" s="682">
        <v>18791</v>
      </c>
    </row>
    <row r="24" spans="1:5">
      <c r="A24" s="683" t="s">
        <v>825</v>
      </c>
      <c r="B24" s="684" t="s">
        <v>826</v>
      </c>
      <c r="C24" s="685">
        <v>54212</v>
      </c>
      <c r="D24" s="685">
        <v>0</v>
      </c>
      <c r="E24" s="685">
        <v>54212</v>
      </c>
    </row>
    <row r="25" spans="1:5">
      <c r="A25" s="683" t="s">
        <v>827</v>
      </c>
      <c r="B25" s="684" t="s">
        <v>828</v>
      </c>
      <c r="C25" s="685">
        <v>637750</v>
      </c>
      <c r="D25" s="685">
        <v>0</v>
      </c>
      <c r="E25" s="685">
        <v>637750</v>
      </c>
    </row>
    <row r="26" spans="1:5" ht="25.5">
      <c r="A26" s="683" t="s">
        <v>829</v>
      </c>
      <c r="B26" s="684" t="s">
        <v>830</v>
      </c>
      <c r="C26" s="685">
        <v>154902</v>
      </c>
      <c r="D26" s="685">
        <v>0</v>
      </c>
      <c r="E26" s="685">
        <v>154902</v>
      </c>
    </row>
    <row r="27" spans="1:5">
      <c r="A27" s="680" t="s">
        <v>831</v>
      </c>
      <c r="B27" s="681" t="s">
        <v>832</v>
      </c>
      <c r="C27" s="682">
        <v>147780</v>
      </c>
      <c r="D27" s="682">
        <v>0</v>
      </c>
      <c r="E27" s="682">
        <v>147780</v>
      </c>
    </row>
    <row r="28" spans="1:5">
      <c r="A28" s="680" t="s">
        <v>833</v>
      </c>
      <c r="B28" s="681" t="s">
        <v>834</v>
      </c>
      <c r="C28" s="682">
        <v>0</v>
      </c>
      <c r="D28" s="682">
        <v>0</v>
      </c>
      <c r="E28" s="682">
        <v>0</v>
      </c>
    </row>
    <row r="29" spans="1:5">
      <c r="A29" s="680" t="s">
        <v>835</v>
      </c>
      <c r="B29" s="681" t="s">
        <v>836</v>
      </c>
      <c r="C29" s="682">
        <v>0</v>
      </c>
      <c r="D29" s="682">
        <v>0</v>
      </c>
      <c r="E29" s="682">
        <v>0</v>
      </c>
    </row>
    <row r="30" spans="1:5">
      <c r="A30" s="680" t="s">
        <v>837</v>
      </c>
      <c r="B30" s="681" t="s">
        <v>838</v>
      </c>
      <c r="C30" s="682">
        <v>2984</v>
      </c>
      <c r="D30" s="682">
        <v>0</v>
      </c>
      <c r="E30" s="682">
        <v>2984</v>
      </c>
    </row>
    <row r="31" spans="1:5">
      <c r="A31" s="680" t="s">
        <v>839</v>
      </c>
      <c r="B31" s="681" t="s">
        <v>840</v>
      </c>
      <c r="C31" s="682">
        <v>1065</v>
      </c>
      <c r="D31" s="682">
        <v>0</v>
      </c>
      <c r="E31" s="682">
        <v>1065</v>
      </c>
    </row>
    <row r="32" spans="1:5" ht="25.5">
      <c r="A32" s="680" t="s">
        <v>841</v>
      </c>
      <c r="B32" s="681" t="s">
        <v>842</v>
      </c>
      <c r="C32" s="682">
        <v>0</v>
      </c>
      <c r="D32" s="682">
        <v>0</v>
      </c>
      <c r="E32" s="682">
        <v>0</v>
      </c>
    </row>
    <row r="33" spans="1:5">
      <c r="A33" s="680" t="s">
        <v>843</v>
      </c>
      <c r="B33" s="681" t="s">
        <v>844</v>
      </c>
      <c r="C33" s="682">
        <v>3073</v>
      </c>
      <c r="D33" s="682">
        <v>0</v>
      </c>
      <c r="E33" s="682">
        <v>3073</v>
      </c>
    </row>
    <row r="34" spans="1:5">
      <c r="A34" s="680" t="s">
        <v>845</v>
      </c>
      <c r="B34" s="681" t="s">
        <v>846</v>
      </c>
      <c r="C34" s="682">
        <v>73605</v>
      </c>
      <c r="D34" s="682">
        <v>0</v>
      </c>
      <c r="E34" s="682">
        <v>73605</v>
      </c>
    </row>
    <row r="35" spans="1:5">
      <c r="A35" s="680" t="s">
        <v>847</v>
      </c>
      <c r="B35" s="681" t="s">
        <v>848</v>
      </c>
      <c r="C35" s="682">
        <v>104463</v>
      </c>
      <c r="D35" s="682">
        <v>0</v>
      </c>
      <c r="E35" s="682">
        <v>104463</v>
      </c>
    </row>
    <row r="36" spans="1:5">
      <c r="A36" s="680" t="s">
        <v>849</v>
      </c>
      <c r="B36" s="681" t="s">
        <v>850</v>
      </c>
      <c r="C36" s="682">
        <v>0</v>
      </c>
      <c r="D36" s="682">
        <v>0</v>
      </c>
      <c r="E36" s="682">
        <v>0</v>
      </c>
    </row>
    <row r="37" spans="1:5">
      <c r="A37" s="683" t="s">
        <v>851</v>
      </c>
      <c r="B37" s="684" t="s">
        <v>852</v>
      </c>
      <c r="C37" s="685">
        <v>178068</v>
      </c>
      <c r="D37" s="685">
        <v>0</v>
      </c>
      <c r="E37" s="685">
        <v>178068</v>
      </c>
    </row>
    <row r="38" spans="1:5">
      <c r="A38" s="680" t="s">
        <v>853</v>
      </c>
      <c r="B38" s="681" t="s">
        <v>854</v>
      </c>
      <c r="C38" s="682">
        <v>1896</v>
      </c>
      <c r="D38" s="682">
        <v>0</v>
      </c>
      <c r="E38" s="682">
        <v>1896</v>
      </c>
    </row>
    <row r="39" spans="1:5">
      <c r="A39" s="680" t="s">
        <v>855</v>
      </c>
      <c r="B39" s="681" t="s">
        <v>856</v>
      </c>
      <c r="C39" s="682">
        <v>15604</v>
      </c>
      <c r="D39" s="682">
        <v>0</v>
      </c>
      <c r="E39" s="682">
        <v>15604</v>
      </c>
    </row>
    <row r="40" spans="1:5">
      <c r="A40" s="683" t="s">
        <v>857</v>
      </c>
      <c r="B40" s="684" t="s">
        <v>858</v>
      </c>
      <c r="C40" s="685">
        <v>17500</v>
      </c>
      <c r="D40" s="685">
        <v>0</v>
      </c>
      <c r="E40" s="685">
        <v>17500</v>
      </c>
    </row>
    <row r="41" spans="1:5">
      <c r="A41" s="680" t="s">
        <v>859</v>
      </c>
      <c r="B41" s="681" t="s">
        <v>860</v>
      </c>
      <c r="C41" s="682">
        <v>78825</v>
      </c>
      <c r="D41" s="682">
        <v>0</v>
      </c>
      <c r="E41" s="682">
        <v>78825</v>
      </c>
    </row>
    <row r="42" spans="1:5">
      <c r="A42" s="680" t="s">
        <v>861</v>
      </c>
      <c r="B42" s="681" t="s">
        <v>862</v>
      </c>
      <c r="C42" s="682">
        <v>1314</v>
      </c>
      <c r="D42" s="682">
        <v>0</v>
      </c>
      <c r="E42" s="682">
        <v>1314</v>
      </c>
    </row>
    <row r="43" spans="1:5">
      <c r="A43" s="680" t="s">
        <v>863</v>
      </c>
      <c r="B43" s="681" t="s">
        <v>864</v>
      </c>
      <c r="C43" s="682">
        <v>3966</v>
      </c>
      <c r="D43" s="682">
        <v>0</v>
      </c>
      <c r="E43" s="682">
        <v>3966</v>
      </c>
    </row>
    <row r="44" spans="1:5" ht="25.5">
      <c r="A44" s="680" t="s">
        <v>865</v>
      </c>
      <c r="B44" s="681" t="s">
        <v>866</v>
      </c>
      <c r="C44" s="682">
        <v>0</v>
      </c>
      <c r="D44" s="682">
        <v>0</v>
      </c>
      <c r="E44" s="682">
        <v>0</v>
      </c>
    </row>
    <row r="45" spans="1:5">
      <c r="A45" s="680" t="s">
        <v>867</v>
      </c>
      <c r="B45" s="681" t="s">
        <v>868</v>
      </c>
      <c r="C45" s="682">
        <v>45490</v>
      </c>
      <c r="D45" s="682">
        <v>0</v>
      </c>
      <c r="E45" s="682">
        <v>45490</v>
      </c>
    </row>
    <row r="46" spans="1:5">
      <c r="A46" s="680" t="s">
        <v>869</v>
      </c>
      <c r="B46" s="681" t="s">
        <v>870</v>
      </c>
      <c r="C46" s="682">
        <v>30288</v>
      </c>
      <c r="D46" s="682">
        <v>0</v>
      </c>
      <c r="E46" s="682">
        <v>30288</v>
      </c>
    </row>
    <row r="47" spans="1:5">
      <c r="A47" s="680" t="s">
        <v>871</v>
      </c>
      <c r="B47" s="681" t="s">
        <v>872</v>
      </c>
      <c r="C47" s="682">
        <v>28112</v>
      </c>
      <c r="D47" s="682">
        <v>0</v>
      </c>
      <c r="E47" s="682">
        <v>28112</v>
      </c>
    </row>
    <row r="48" spans="1:5">
      <c r="A48" s="680" t="s">
        <v>873</v>
      </c>
      <c r="B48" s="681" t="s">
        <v>874</v>
      </c>
      <c r="C48" s="682">
        <v>3915</v>
      </c>
      <c r="D48" s="682">
        <v>0</v>
      </c>
      <c r="E48" s="682">
        <v>3915</v>
      </c>
    </row>
    <row r="49" spans="1:5">
      <c r="A49" s="680" t="s">
        <v>875</v>
      </c>
      <c r="B49" s="681" t="s">
        <v>876</v>
      </c>
      <c r="C49" s="682">
        <v>289021</v>
      </c>
      <c r="D49" s="682">
        <v>0</v>
      </c>
      <c r="E49" s="682">
        <v>289021</v>
      </c>
    </row>
    <row r="50" spans="1:5">
      <c r="A50" s="683" t="s">
        <v>877</v>
      </c>
      <c r="B50" s="684" t="s">
        <v>878</v>
      </c>
      <c r="C50" s="685">
        <v>452819</v>
      </c>
      <c r="D50" s="685">
        <v>0</v>
      </c>
      <c r="E50" s="685">
        <v>452819</v>
      </c>
    </row>
    <row r="51" spans="1:5">
      <c r="A51" s="680" t="s">
        <v>879</v>
      </c>
      <c r="B51" s="681" t="s">
        <v>880</v>
      </c>
      <c r="C51" s="682">
        <v>657</v>
      </c>
      <c r="D51" s="682">
        <v>0</v>
      </c>
      <c r="E51" s="682">
        <v>657</v>
      </c>
    </row>
    <row r="52" spans="1:5">
      <c r="A52" s="680" t="s">
        <v>881</v>
      </c>
      <c r="B52" s="681" t="s">
        <v>882</v>
      </c>
      <c r="C52" s="682">
        <v>7586</v>
      </c>
      <c r="D52" s="682">
        <v>0</v>
      </c>
      <c r="E52" s="682">
        <v>7586</v>
      </c>
    </row>
    <row r="53" spans="1:5">
      <c r="A53" s="683" t="s">
        <v>883</v>
      </c>
      <c r="B53" s="684" t="s">
        <v>884</v>
      </c>
      <c r="C53" s="685">
        <v>8243</v>
      </c>
      <c r="D53" s="685">
        <v>0</v>
      </c>
      <c r="E53" s="685">
        <v>8243</v>
      </c>
    </row>
    <row r="54" spans="1:5">
      <c r="A54" s="680" t="s">
        <v>885</v>
      </c>
      <c r="B54" s="681" t="s">
        <v>886</v>
      </c>
      <c r="C54" s="682">
        <v>152145</v>
      </c>
      <c r="D54" s="682">
        <v>0</v>
      </c>
      <c r="E54" s="682">
        <v>152145</v>
      </c>
    </row>
    <row r="55" spans="1:5">
      <c r="A55" s="680" t="s">
        <v>887</v>
      </c>
      <c r="B55" s="681" t="s">
        <v>888</v>
      </c>
      <c r="C55" s="682">
        <v>32652</v>
      </c>
      <c r="D55" s="682">
        <v>0</v>
      </c>
      <c r="E55" s="682">
        <v>32652</v>
      </c>
    </row>
    <row r="56" spans="1:5">
      <c r="A56" s="680" t="s">
        <v>889</v>
      </c>
      <c r="B56" s="681" t="s">
        <v>890</v>
      </c>
      <c r="C56" s="682">
        <v>7925</v>
      </c>
      <c r="D56" s="682">
        <v>0</v>
      </c>
      <c r="E56" s="682">
        <v>7925</v>
      </c>
    </row>
    <row r="57" spans="1:5">
      <c r="A57" s="680" t="s">
        <v>891</v>
      </c>
      <c r="B57" s="681" t="s">
        <v>892</v>
      </c>
      <c r="C57" s="682">
        <v>678</v>
      </c>
      <c r="D57" s="682">
        <v>0</v>
      </c>
      <c r="E57" s="682">
        <v>678</v>
      </c>
    </row>
    <row r="58" spans="1:5">
      <c r="A58" s="680" t="s">
        <v>893</v>
      </c>
      <c r="B58" s="681" t="s">
        <v>894</v>
      </c>
      <c r="C58" s="682">
        <v>0</v>
      </c>
      <c r="D58" s="682">
        <v>0</v>
      </c>
      <c r="E58" s="682">
        <v>0</v>
      </c>
    </row>
    <row r="59" spans="1:5">
      <c r="A59" s="680" t="s">
        <v>895</v>
      </c>
      <c r="B59" s="681" t="s">
        <v>896</v>
      </c>
      <c r="C59" s="682">
        <v>1042</v>
      </c>
      <c r="D59" s="682">
        <v>0</v>
      </c>
      <c r="E59" s="682">
        <v>1042</v>
      </c>
    </row>
    <row r="60" spans="1:5">
      <c r="A60" s="680" t="s">
        <v>897</v>
      </c>
      <c r="B60" s="681" t="s">
        <v>898</v>
      </c>
      <c r="C60" s="682">
        <v>0</v>
      </c>
      <c r="D60" s="682">
        <v>0</v>
      </c>
      <c r="E60" s="682">
        <v>0</v>
      </c>
    </row>
    <row r="61" spans="1:5">
      <c r="A61" s="680" t="s">
        <v>899</v>
      </c>
      <c r="B61" s="681" t="s">
        <v>900</v>
      </c>
      <c r="C61" s="682">
        <v>0</v>
      </c>
      <c r="D61" s="682">
        <v>0</v>
      </c>
      <c r="E61" s="682">
        <v>0</v>
      </c>
    </row>
    <row r="62" spans="1:5">
      <c r="A62" s="680" t="s">
        <v>901</v>
      </c>
      <c r="B62" s="681" t="s">
        <v>902</v>
      </c>
      <c r="C62" s="682">
        <v>0</v>
      </c>
      <c r="D62" s="682">
        <v>0</v>
      </c>
      <c r="E62" s="682">
        <v>0</v>
      </c>
    </row>
    <row r="63" spans="1:5">
      <c r="A63" s="680" t="s">
        <v>903</v>
      </c>
      <c r="B63" s="681" t="s">
        <v>904</v>
      </c>
      <c r="C63" s="682">
        <v>25650</v>
      </c>
      <c r="D63" s="682">
        <v>0</v>
      </c>
      <c r="E63" s="682">
        <v>25650</v>
      </c>
    </row>
    <row r="64" spans="1:5">
      <c r="A64" s="683" t="s">
        <v>905</v>
      </c>
      <c r="B64" s="684" t="s">
        <v>906</v>
      </c>
      <c r="C64" s="685">
        <v>219414</v>
      </c>
      <c r="D64" s="685">
        <v>0</v>
      </c>
      <c r="E64" s="685">
        <v>219414</v>
      </c>
    </row>
    <row r="65" spans="1:5">
      <c r="A65" s="683" t="s">
        <v>907</v>
      </c>
      <c r="B65" s="684" t="s">
        <v>908</v>
      </c>
      <c r="C65" s="685">
        <v>876044</v>
      </c>
      <c r="D65" s="685">
        <v>0</v>
      </c>
      <c r="E65" s="685">
        <v>876044</v>
      </c>
    </row>
    <row r="66" spans="1:5">
      <c r="A66" s="680" t="s">
        <v>909</v>
      </c>
      <c r="B66" s="681" t="s">
        <v>910</v>
      </c>
      <c r="C66" s="682">
        <v>0</v>
      </c>
      <c r="D66" s="682">
        <v>0</v>
      </c>
      <c r="E66" s="682">
        <v>0</v>
      </c>
    </row>
    <row r="67" spans="1:5">
      <c r="A67" s="680" t="s">
        <v>911</v>
      </c>
      <c r="B67" s="681" t="s">
        <v>912</v>
      </c>
      <c r="C67" s="682">
        <v>943</v>
      </c>
      <c r="D67" s="682">
        <v>0</v>
      </c>
      <c r="E67" s="682">
        <v>943</v>
      </c>
    </row>
    <row r="68" spans="1:5">
      <c r="A68" s="680" t="s">
        <v>913</v>
      </c>
      <c r="B68" s="681" t="s">
        <v>914</v>
      </c>
      <c r="C68" s="682">
        <v>0</v>
      </c>
      <c r="D68" s="682">
        <v>0</v>
      </c>
      <c r="E68" s="682">
        <v>0</v>
      </c>
    </row>
    <row r="69" spans="1:5">
      <c r="A69" s="680" t="s">
        <v>915</v>
      </c>
      <c r="B69" s="681" t="s">
        <v>916</v>
      </c>
      <c r="C69" s="682">
        <v>0</v>
      </c>
      <c r="D69" s="682">
        <v>0</v>
      </c>
      <c r="E69" s="682">
        <v>0</v>
      </c>
    </row>
    <row r="70" spans="1:5">
      <c r="A70" s="680" t="s">
        <v>917</v>
      </c>
      <c r="B70" s="681" t="s">
        <v>918</v>
      </c>
      <c r="C70" s="682">
        <v>0</v>
      </c>
      <c r="D70" s="682">
        <v>0</v>
      </c>
      <c r="E70" s="682">
        <v>0</v>
      </c>
    </row>
    <row r="71" spans="1:5">
      <c r="A71" s="680" t="s">
        <v>919</v>
      </c>
      <c r="B71" s="681" t="s">
        <v>920</v>
      </c>
      <c r="C71" s="682">
        <v>0</v>
      </c>
      <c r="D71" s="682">
        <v>0</v>
      </c>
      <c r="E71" s="682">
        <v>0</v>
      </c>
    </row>
    <row r="72" spans="1:5">
      <c r="A72" s="680" t="s">
        <v>921</v>
      </c>
      <c r="B72" s="681" t="s">
        <v>922</v>
      </c>
      <c r="C72" s="682">
        <v>0</v>
      </c>
      <c r="D72" s="682">
        <v>0</v>
      </c>
      <c r="E72" s="682">
        <v>0</v>
      </c>
    </row>
    <row r="73" spans="1:5">
      <c r="A73" s="680" t="s">
        <v>923</v>
      </c>
      <c r="B73" s="681" t="s">
        <v>924</v>
      </c>
      <c r="C73" s="682">
        <v>0</v>
      </c>
      <c r="D73" s="682">
        <v>0</v>
      </c>
      <c r="E73" s="682">
        <v>0</v>
      </c>
    </row>
    <row r="74" spans="1:5">
      <c r="A74" s="680" t="s">
        <v>925</v>
      </c>
      <c r="B74" s="681" t="s">
        <v>926</v>
      </c>
      <c r="C74" s="682">
        <v>0</v>
      </c>
      <c r="D74" s="682">
        <v>0</v>
      </c>
      <c r="E74" s="682">
        <v>0</v>
      </c>
    </row>
    <row r="75" spans="1:5">
      <c r="A75" s="680" t="s">
        <v>927</v>
      </c>
      <c r="B75" s="681" t="s">
        <v>928</v>
      </c>
      <c r="C75" s="682">
        <v>0</v>
      </c>
      <c r="D75" s="682">
        <v>0</v>
      </c>
      <c r="E75" s="682">
        <v>0</v>
      </c>
    </row>
    <row r="76" spans="1:5">
      <c r="A76" s="680" t="s">
        <v>929</v>
      </c>
      <c r="B76" s="681" t="s">
        <v>930</v>
      </c>
      <c r="C76" s="682">
        <v>0</v>
      </c>
      <c r="D76" s="682">
        <v>0</v>
      </c>
      <c r="E76" s="682">
        <v>0</v>
      </c>
    </row>
    <row r="77" spans="1:5">
      <c r="A77" s="680" t="s">
        <v>931</v>
      </c>
      <c r="B77" s="681" t="s">
        <v>932</v>
      </c>
      <c r="C77" s="682">
        <v>60</v>
      </c>
      <c r="D77" s="682">
        <v>0</v>
      </c>
      <c r="E77" s="682">
        <v>60</v>
      </c>
    </row>
    <row r="78" spans="1:5">
      <c r="A78" s="680" t="s">
        <v>933</v>
      </c>
      <c r="B78" s="681" t="s">
        <v>934</v>
      </c>
      <c r="C78" s="682">
        <v>883</v>
      </c>
      <c r="D78" s="682">
        <v>0</v>
      </c>
      <c r="E78" s="682">
        <v>883</v>
      </c>
    </row>
    <row r="79" spans="1:5">
      <c r="A79" s="680" t="s">
        <v>935</v>
      </c>
      <c r="B79" s="681" t="s">
        <v>936</v>
      </c>
      <c r="C79" s="682">
        <v>0</v>
      </c>
      <c r="D79" s="682">
        <v>0</v>
      </c>
      <c r="E79" s="682">
        <v>0</v>
      </c>
    </row>
    <row r="80" spans="1:5">
      <c r="A80" s="680" t="s">
        <v>937</v>
      </c>
      <c r="B80" s="681" t="s">
        <v>938</v>
      </c>
      <c r="C80" s="682">
        <v>133</v>
      </c>
      <c r="D80" s="682">
        <v>0</v>
      </c>
      <c r="E80" s="682">
        <v>133</v>
      </c>
    </row>
    <row r="81" spans="1:5">
      <c r="A81" s="680" t="s">
        <v>939</v>
      </c>
      <c r="B81" s="681" t="s">
        <v>940</v>
      </c>
      <c r="C81" s="682">
        <v>0</v>
      </c>
      <c r="D81" s="682">
        <v>0</v>
      </c>
      <c r="E81" s="682">
        <v>0</v>
      </c>
    </row>
    <row r="82" spans="1:5">
      <c r="A82" s="680" t="s">
        <v>941</v>
      </c>
      <c r="B82" s="681" t="s">
        <v>942</v>
      </c>
      <c r="C82" s="682">
        <v>0</v>
      </c>
      <c r="D82" s="682">
        <v>0</v>
      </c>
      <c r="E82" s="682">
        <v>0</v>
      </c>
    </row>
    <row r="83" spans="1:5">
      <c r="A83" s="680" t="s">
        <v>943</v>
      </c>
      <c r="B83" s="681" t="s">
        <v>944</v>
      </c>
      <c r="C83" s="682">
        <v>0</v>
      </c>
      <c r="D83" s="682">
        <v>0</v>
      </c>
      <c r="E83" s="682">
        <v>0</v>
      </c>
    </row>
    <row r="84" spans="1:5" ht="25.5">
      <c r="A84" s="680" t="s">
        <v>945</v>
      </c>
      <c r="B84" s="681" t="s">
        <v>946</v>
      </c>
      <c r="C84" s="682">
        <v>0</v>
      </c>
      <c r="D84" s="682">
        <v>0</v>
      </c>
      <c r="E84" s="682">
        <v>0</v>
      </c>
    </row>
    <row r="85" spans="1:5">
      <c r="A85" s="680" t="s">
        <v>947</v>
      </c>
      <c r="B85" s="681" t="s">
        <v>948</v>
      </c>
      <c r="C85" s="682">
        <v>0</v>
      </c>
      <c r="D85" s="682">
        <v>0</v>
      </c>
      <c r="E85" s="682">
        <v>0</v>
      </c>
    </row>
    <row r="86" spans="1:5">
      <c r="A86" s="680" t="s">
        <v>949</v>
      </c>
      <c r="B86" s="681" t="s">
        <v>950</v>
      </c>
      <c r="C86" s="682">
        <v>0</v>
      </c>
      <c r="D86" s="682">
        <v>0</v>
      </c>
      <c r="E86" s="682">
        <v>0</v>
      </c>
    </row>
    <row r="87" spans="1:5">
      <c r="A87" s="680" t="s">
        <v>951</v>
      </c>
      <c r="B87" s="681" t="s">
        <v>952</v>
      </c>
      <c r="C87" s="682">
        <v>133</v>
      </c>
      <c r="D87" s="682">
        <v>0</v>
      </c>
      <c r="E87" s="682">
        <v>133</v>
      </c>
    </row>
    <row r="88" spans="1:5">
      <c r="A88" s="680" t="s">
        <v>953</v>
      </c>
      <c r="B88" s="681" t="s">
        <v>954</v>
      </c>
      <c r="C88" s="682">
        <v>96886</v>
      </c>
      <c r="D88" s="682">
        <v>0</v>
      </c>
      <c r="E88" s="682">
        <v>96886</v>
      </c>
    </row>
    <row r="89" spans="1:5" ht="38.25">
      <c r="A89" s="680" t="s">
        <v>955</v>
      </c>
      <c r="B89" s="681" t="s">
        <v>956</v>
      </c>
      <c r="C89" s="682">
        <v>0</v>
      </c>
      <c r="D89" s="682">
        <v>0</v>
      </c>
      <c r="E89" s="682">
        <v>0</v>
      </c>
    </row>
    <row r="90" spans="1:5" ht="25.5">
      <c r="A90" s="680" t="s">
        <v>957</v>
      </c>
      <c r="B90" s="681" t="s">
        <v>958</v>
      </c>
      <c r="C90" s="682">
        <v>0</v>
      </c>
      <c r="D90" s="682">
        <v>0</v>
      </c>
      <c r="E90" s="682">
        <v>0</v>
      </c>
    </row>
    <row r="91" spans="1:5">
      <c r="A91" s="680" t="s">
        <v>959</v>
      </c>
      <c r="B91" s="681" t="s">
        <v>960</v>
      </c>
      <c r="C91" s="682">
        <v>0</v>
      </c>
      <c r="D91" s="682">
        <v>0</v>
      </c>
      <c r="E91" s="682">
        <v>0</v>
      </c>
    </row>
    <row r="92" spans="1:5">
      <c r="A92" s="680" t="s">
        <v>961</v>
      </c>
      <c r="B92" s="681" t="s">
        <v>962</v>
      </c>
      <c r="C92" s="682">
        <v>0</v>
      </c>
      <c r="D92" s="682">
        <v>0</v>
      </c>
      <c r="E92" s="682">
        <v>0</v>
      </c>
    </row>
    <row r="93" spans="1:5">
      <c r="A93" s="680" t="s">
        <v>963</v>
      </c>
      <c r="B93" s="681" t="s">
        <v>964</v>
      </c>
      <c r="C93" s="682">
        <v>0</v>
      </c>
      <c r="D93" s="682">
        <v>0</v>
      </c>
      <c r="E93" s="682">
        <v>0</v>
      </c>
    </row>
    <row r="94" spans="1:5">
      <c r="A94" s="680" t="s">
        <v>965</v>
      </c>
      <c r="B94" s="681" t="s">
        <v>966</v>
      </c>
      <c r="C94" s="682">
        <v>0</v>
      </c>
      <c r="D94" s="682">
        <v>0</v>
      </c>
      <c r="E94" s="682">
        <v>0</v>
      </c>
    </row>
    <row r="95" spans="1:5">
      <c r="A95" s="680" t="s">
        <v>967</v>
      </c>
      <c r="B95" s="681" t="s">
        <v>968</v>
      </c>
      <c r="C95" s="682">
        <v>0</v>
      </c>
      <c r="D95" s="682">
        <v>0</v>
      </c>
      <c r="E95" s="682">
        <v>0</v>
      </c>
    </row>
    <row r="96" spans="1:5">
      <c r="A96" s="680" t="s">
        <v>969</v>
      </c>
      <c r="B96" s="681" t="s">
        <v>970</v>
      </c>
      <c r="C96" s="682">
        <v>96886</v>
      </c>
      <c r="D96" s="682">
        <v>0</v>
      </c>
      <c r="E96" s="682">
        <v>96886</v>
      </c>
    </row>
    <row r="97" spans="1:5">
      <c r="A97" s="680" t="s">
        <v>971</v>
      </c>
      <c r="B97" s="681" t="s">
        <v>972</v>
      </c>
      <c r="C97" s="682">
        <v>0</v>
      </c>
      <c r="D97" s="682">
        <v>0</v>
      </c>
      <c r="E97" s="682">
        <v>0</v>
      </c>
    </row>
    <row r="98" spans="1:5">
      <c r="A98" s="680" t="s">
        <v>973</v>
      </c>
      <c r="B98" s="681" t="s">
        <v>974</v>
      </c>
      <c r="C98" s="682">
        <v>35608</v>
      </c>
      <c r="D98" s="682">
        <v>0</v>
      </c>
      <c r="E98" s="682">
        <v>35608</v>
      </c>
    </row>
    <row r="99" spans="1:5">
      <c r="A99" s="680" t="s">
        <v>975</v>
      </c>
      <c r="B99" s="681" t="s">
        <v>976</v>
      </c>
      <c r="C99" s="682">
        <v>0</v>
      </c>
      <c r="D99" s="682">
        <v>0</v>
      </c>
      <c r="E99" s="682">
        <v>0</v>
      </c>
    </row>
    <row r="100" spans="1:5">
      <c r="A100" s="680" t="s">
        <v>977</v>
      </c>
      <c r="B100" s="681" t="s">
        <v>978</v>
      </c>
      <c r="C100" s="682">
        <v>0</v>
      </c>
      <c r="D100" s="682">
        <v>0</v>
      </c>
      <c r="E100" s="682">
        <v>0</v>
      </c>
    </row>
    <row r="101" spans="1:5">
      <c r="A101" s="680" t="s">
        <v>979</v>
      </c>
      <c r="B101" s="681" t="s">
        <v>980</v>
      </c>
      <c r="C101" s="682">
        <v>35560</v>
      </c>
      <c r="D101" s="682">
        <v>0</v>
      </c>
      <c r="E101" s="682">
        <v>35560</v>
      </c>
    </row>
    <row r="102" spans="1:5">
      <c r="A102" s="680" t="s">
        <v>981</v>
      </c>
      <c r="B102" s="681" t="s">
        <v>982</v>
      </c>
      <c r="C102" s="682">
        <v>48</v>
      </c>
      <c r="D102" s="682">
        <v>0</v>
      </c>
      <c r="E102" s="682">
        <v>48</v>
      </c>
    </row>
    <row r="103" spans="1:5" ht="25.5">
      <c r="A103" s="680" t="s">
        <v>983</v>
      </c>
      <c r="B103" s="681" t="s">
        <v>984</v>
      </c>
      <c r="C103" s="682">
        <v>0</v>
      </c>
      <c r="D103" s="682">
        <v>0</v>
      </c>
      <c r="E103" s="682">
        <v>0</v>
      </c>
    </row>
    <row r="104" spans="1:5" ht="25.5">
      <c r="A104" s="680" t="s">
        <v>985</v>
      </c>
      <c r="B104" s="681" t="s">
        <v>986</v>
      </c>
      <c r="C104" s="682">
        <v>0</v>
      </c>
      <c r="D104" s="682">
        <v>0</v>
      </c>
      <c r="E104" s="682">
        <v>0</v>
      </c>
    </row>
    <row r="105" spans="1:5">
      <c r="A105" s="680" t="s">
        <v>987</v>
      </c>
      <c r="B105" s="681" t="s">
        <v>988</v>
      </c>
      <c r="C105" s="682">
        <v>0</v>
      </c>
      <c r="D105" s="682">
        <v>0</v>
      </c>
      <c r="E105" s="682">
        <v>0</v>
      </c>
    </row>
    <row r="106" spans="1:5">
      <c r="A106" s="680" t="s">
        <v>989</v>
      </c>
      <c r="B106" s="681" t="s">
        <v>990</v>
      </c>
      <c r="C106" s="682">
        <v>0</v>
      </c>
      <c r="D106" s="682">
        <v>0</v>
      </c>
      <c r="E106" s="682">
        <v>0</v>
      </c>
    </row>
    <row r="107" spans="1:5">
      <c r="A107" s="680" t="s">
        <v>991</v>
      </c>
      <c r="B107" s="681" t="s">
        <v>992</v>
      </c>
      <c r="C107" s="682">
        <v>0</v>
      </c>
      <c r="D107" s="682">
        <v>0</v>
      </c>
      <c r="E107" s="682">
        <v>0</v>
      </c>
    </row>
    <row r="108" spans="1:5">
      <c r="A108" s="680" t="s">
        <v>993</v>
      </c>
      <c r="B108" s="681" t="s">
        <v>994</v>
      </c>
      <c r="C108" s="682">
        <v>30963</v>
      </c>
      <c r="D108" s="682">
        <v>0</v>
      </c>
      <c r="E108" s="682">
        <v>30963</v>
      </c>
    </row>
    <row r="109" spans="1:5">
      <c r="A109" s="680" t="s">
        <v>995</v>
      </c>
      <c r="B109" s="681" t="s">
        <v>996</v>
      </c>
      <c r="C109" s="682">
        <v>0</v>
      </c>
      <c r="D109" s="682">
        <v>0</v>
      </c>
      <c r="E109" s="682">
        <v>0</v>
      </c>
    </row>
    <row r="110" spans="1:5">
      <c r="A110" s="680" t="s">
        <v>997</v>
      </c>
      <c r="B110" s="681" t="s">
        <v>998</v>
      </c>
      <c r="C110" s="682">
        <v>0</v>
      </c>
      <c r="D110" s="682">
        <v>0</v>
      </c>
      <c r="E110" s="682">
        <v>0</v>
      </c>
    </row>
    <row r="111" spans="1:5">
      <c r="A111" s="680" t="s">
        <v>999</v>
      </c>
      <c r="B111" s="681" t="s">
        <v>1000</v>
      </c>
      <c r="C111" s="682">
        <v>0</v>
      </c>
      <c r="D111" s="682">
        <v>0</v>
      </c>
      <c r="E111" s="682">
        <v>0</v>
      </c>
    </row>
    <row r="112" spans="1:5">
      <c r="A112" s="680" t="s">
        <v>1001</v>
      </c>
      <c r="B112" s="681" t="s">
        <v>1002</v>
      </c>
      <c r="C112" s="682">
        <v>0</v>
      </c>
      <c r="D112" s="682">
        <v>0</v>
      </c>
      <c r="E112" s="682">
        <v>0</v>
      </c>
    </row>
    <row r="113" spans="1:5">
      <c r="A113" s="680" t="s">
        <v>1003</v>
      </c>
      <c r="B113" s="681" t="s">
        <v>1004</v>
      </c>
      <c r="C113" s="682">
        <v>0</v>
      </c>
      <c r="D113" s="682">
        <v>0</v>
      </c>
      <c r="E113" s="682">
        <v>0</v>
      </c>
    </row>
    <row r="114" spans="1:5" ht="25.5">
      <c r="A114" s="680" t="s">
        <v>1005</v>
      </c>
      <c r="B114" s="681" t="s">
        <v>1006</v>
      </c>
      <c r="C114" s="682">
        <v>0</v>
      </c>
      <c r="D114" s="682">
        <v>0</v>
      </c>
      <c r="E114" s="682">
        <v>0</v>
      </c>
    </row>
    <row r="115" spans="1:5" ht="25.5">
      <c r="A115" s="680" t="s">
        <v>1007</v>
      </c>
      <c r="B115" s="681" t="s">
        <v>1008</v>
      </c>
      <c r="C115" s="682">
        <v>0</v>
      </c>
      <c r="D115" s="682">
        <v>0</v>
      </c>
      <c r="E115" s="682">
        <v>0</v>
      </c>
    </row>
    <row r="116" spans="1:5" ht="25.5">
      <c r="A116" s="680" t="s">
        <v>1009</v>
      </c>
      <c r="B116" s="681" t="s">
        <v>1010</v>
      </c>
      <c r="C116" s="682">
        <v>0</v>
      </c>
      <c r="D116" s="682">
        <v>0</v>
      </c>
      <c r="E116" s="682">
        <v>0</v>
      </c>
    </row>
    <row r="117" spans="1:5">
      <c r="A117" s="680" t="s">
        <v>1011</v>
      </c>
      <c r="B117" s="681" t="s">
        <v>1012</v>
      </c>
      <c r="C117" s="682">
        <v>0</v>
      </c>
      <c r="D117" s="682">
        <v>0</v>
      </c>
      <c r="E117" s="682">
        <v>0</v>
      </c>
    </row>
    <row r="118" spans="1:5" ht="25.5">
      <c r="A118" s="680" t="s">
        <v>1013</v>
      </c>
      <c r="B118" s="681" t="s">
        <v>1014</v>
      </c>
      <c r="C118" s="682">
        <v>0</v>
      </c>
      <c r="D118" s="682">
        <v>0</v>
      </c>
      <c r="E118" s="682">
        <v>0</v>
      </c>
    </row>
    <row r="119" spans="1:5">
      <c r="A119" s="680" t="s">
        <v>1015</v>
      </c>
      <c r="B119" s="681" t="s">
        <v>1016</v>
      </c>
      <c r="C119" s="682">
        <v>0</v>
      </c>
      <c r="D119" s="682">
        <v>0</v>
      </c>
      <c r="E119" s="682">
        <v>0</v>
      </c>
    </row>
    <row r="120" spans="1:5">
      <c r="A120" s="680" t="s">
        <v>1017</v>
      </c>
      <c r="B120" s="681" t="s">
        <v>1018</v>
      </c>
      <c r="C120" s="682">
        <v>0</v>
      </c>
      <c r="D120" s="682">
        <v>0</v>
      </c>
      <c r="E120" s="682">
        <v>0</v>
      </c>
    </row>
    <row r="121" spans="1:5">
      <c r="A121" s="680" t="s">
        <v>1019</v>
      </c>
      <c r="B121" s="681" t="s">
        <v>1020</v>
      </c>
      <c r="C121" s="682">
        <v>0</v>
      </c>
      <c r="D121" s="682">
        <v>0</v>
      </c>
      <c r="E121" s="682">
        <v>0</v>
      </c>
    </row>
    <row r="122" spans="1:5">
      <c r="A122" s="680" t="s">
        <v>1021</v>
      </c>
      <c r="B122" s="681" t="s">
        <v>1022</v>
      </c>
      <c r="C122" s="682">
        <v>0</v>
      </c>
      <c r="D122" s="682">
        <v>0</v>
      </c>
      <c r="E122" s="682">
        <v>0</v>
      </c>
    </row>
    <row r="123" spans="1:5">
      <c r="A123" s="680" t="s">
        <v>1023</v>
      </c>
      <c r="B123" s="681" t="s">
        <v>1024</v>
      </c>
      <c r="C123" s="682">
        <v>13352</v>
      </c>
      <c r="D123" s="682">
        <v>0</v>
      </c>
      <c r="E123" s="682">
        <v>13352</v>
      </c>
    </row>
    <row r="124" spans="1:5">
      <c r="A124" s="680" t="s">
        <v>1025</v>
      </c>
      <c r="B124" s="681" t="s">
        <v>1026</v>
      </c>
      <c r="C124" s="682">
        <v>10918</v>
      </c>
      <c r="D124" s="682">
        <v>0</v>
      </c>
      <c r="E124" s="682">
        <v>10918</v>
      </c>
    </row>
    <row r="125" spans="1:5">
      <c r="A125" s="680" t="s">
        <v>1027</v>
      </c>
      <c r="B125" s="681" t="s">
        <v>1028</v>
      </c>
      <c r="C125" s="682">
        <v>0</v>
      </c>
      <c r="D125" s="682">
        <v>0</v>
      </c>
      <c r="E125" s="682">
        <v>0</v>
      </c>
    </row>
    <row r="126" spans="1:5" ht="25.5">
      <c r="A126" s="680" t="s">
        <v>1029</v>
      </c>
      <c r="B126" s="681" t="s">
        <v>1030</v>
      </c>
      <c r="C126" s="682">
        <v>0</v>
      </c>
      <c r="D126" s="682">
        <v>0</v>
      </c>
      <c r="E126" s="682">
        <v>0</v>
      </c>
    </row>
    <row r="127" spans="1:5">
      <c r="A127" s="680" t="s">
        <v>1031</v>
      </c>
      <c r="B127" s="681" t="s">
        <v>1032</v>
      </c>
      <c r="C127" s="682">
        <v>0</v>
      </c>
      <c r="D127" s="682">
        <v>0</v>
      </c>
      <c r="E127" s="682">
        <v>0</v>
      </c>
    </row>
    <row r="128" spans="1:5">
      <c r="A128" s="680" t="s">
        <v>1033</v>
      </c>
      <c r="B128" s="681" t="s">
        <v>1034</v>
      </c>
      <c r="C128" s="682">
        <v>1909</v>
      </c>
      <c r="D128" s="682">
        <v>0</v>
      </c>
      <c r="E128" s="682">
        <v>1909</v>
      </c>
    </row>
    <row r="129" spans="1:5">
      <c r="A129" s="680" t="s">
        <v>1035</v>
      </c>
      <c r="B129" s="681" t="s">
        <v>1036</v>
      </c>
      <c r="C129" s="682">
        <v>0</v>
      </c>
      <c r="D129" s="682">
        <v>0</v>
      </c>
      <c r="E129" s="682">
        <v>0</v>
      </c>
    </row>
    <row r="130" spans="1:5" ht="25.5">
      <c r="A130" s="680" t="s">
        <v>1037</v>
      </c>
      <c r="B130" s="681" t="s">
        <v>1038</v>
      </c>
      <c r="C130" s="682">
        <v>0</v>
      </c>
      <c r="D130" s="682">
        <v>0</v>
      </c>
      <c r="E130" s="682">
        <v>0</v>
      </c>
    </row>
    <row r="131" spans="1:5" ht="25.5">
      <c r="A131" s="680" t="s">
        <v>1039</v>
      </c>
      <c r="B131" s="681" t="s">
        <v>1040</v>
      </c>
      <c r="C131" s="682">
        <v>4784</v>
      </c>
      <c r="D131" s="682">
        <v>0</v>
      </c>
      <c r="E131" s="682">
        <v>4784</v>
      </c>
    </row>
    <row r="132" spans="1:5">
      <c r="A132" s="683" t="s">
        <v>1041</v>
      </c>
      <c r="B132" s="684" t="s">
        <v>1042</v>
      </c>
      <c r="C132" s="685">
        <v>164533</v>
      </c>
      <c r="D132" s="685">
        <v>0</v>
      </c>
      <c r="E132" s="685">
        <v>164533</v>
      </c>
    </row>
    <row r="133" spans="1:5">
      <c r="A133" s="680" t="s">
        <v>1043</v>
      </c>
      <c r="B133" s="681" t="s">
        <v>1044</v>
      </c>
      <c r="C133" s="682">
        <v>0</v>
      </c>
      <c r="D133" s="682">
        <v>0</v>
      </c>
      <c r="E133" s="682">
        <v>0</v>
      </c>
    </row>
    <row r="134" spans="1:5">
      <c r="A134" s="680" t="s">
        <v>1045</v>
      </c>
      <c r="B134" s="681" t="s">
        <v>1046</v>
      </c>
      <c r="C134" s="682">
        <v>0</v>
      </c>
      <c r="D134" s="682">
        <v>0</v>
      </c>
      <c r="E134" s="682">
        <v>0</v>
      </c>
    </row>
    <row r="135" spans="1:5">
      <c r="A135" s="680" t="s">
        <v>1047</v>
      </c>
      <c r="B135" s="681" t="s">
        <v>1048</v>
      </c>
      <c r="C135" s="682">
        <v>200656</v>
      </c>
      <c r="D135" s="682">
        <v>0</v>
      </c>
      <c r="E135" s="682">
        <v>200656</v>
      </c>
    </row>
    <row r="136" spans="1:5" ht="25.5">
      <c r="A136" s="680" t="s">
        <v>1049</v>
      </c>
      <c r="B136" s="681" t="s">
        <v>1050</v>
      </c>
      <c r="C136" s="682">
        <v>0</v>
      </c>
      <c r="D136" s="682">
        <v>0</v>
      </c>
      <c r="E136" s="682">
        <v>0</v>
      </c>
    </row>
    <row r="137" spans="1:5" ht="25.5">
      <c r="A137" s="680" t="s">
        <v>1051</v>
      </c>
      <c r="B137" s="681" t="s">
        <v>1052</v>
      </c>
      <c r="C137" s="682">
        <v>0</v>
      </c>
      <c r="D137" s="682">
        <v>0</v>
      </c>
      <c r="E137" s="682">
        <v>0</v>
      </c>
    </row>
    <row r="138" spans="1:5">
      <c r="A138" s="680" t="s">
        <v>1053</v>
      </c>
      <c r="B138" s="681" t="s">
        <v>1054</v>
      </c>
      <c r="C138" s="682">
        <v>0</v>
      </c>
      <c r="D138" s="682">
        <v>0</v>
      </c>
      <c r="E138" s="682">
        <v>0</v>
      </c>
    </row>
    <row r="139" spans="1:5">
      <c r="A139" s="680" t="s">
        <v>1055</v>
      </c>
      <c r="B139" s="681" t="s">
        <v>1056</v>
      </c>
      <c r="C139" s="682">
        <v>0</v>
      </c>
      <c r="D139" s="682">
        <v>0</v>
      </c>
      <c r="E139" s="682">
        <v>0</v>
      </c>
    </row>
    <row r="140" spans="1:5" ht="25.5">
      <c r="A140" s="680" t="s">
        <v>1057</v>
      </c>
      <c r="B140" s="681" t="s">
        <v>1058</v>
      </c>
      <c r="C140" s="682">
        <v>0</v>
      </c>
      <c r="D140" s="682">
        <v>0</v>
      </c>
      <c r="E140" s="682">
        <v>0</v>
      </c>
    </row>
    <row r="141" spans="1:5">
      <c r="A141" s="680" t="s">
        <v>1059</v>
      </c>
      <c r="B141" s="681" t="s">
        <v>1060</v>
      </c>
      <c r="C141" s="682">
        <v>0</v>
      </c>
      <c r="D141" s="682">
        <v>0</v>
      </c>
      <c r="E141" s="682">
        <v>0</v>
      </c>
    </row>
    <row r="142" spans="1:5">
      <c r="A142" s="680" t="s">
        <v>1061</v>
      </c>
      <c r="B142" s="681" t="s">
        <v>1062</v>
      </c>
      <c r="C142" s="682">
        <v>0</v>
      </c>
      <c r="D142" s="682">
        <v>0</v>
      </c>
      <c r="E142" s="682">
        <v>0</v>
      </c>
    </row>
    <row r="143" spans="1:5">
      <c r="A143" s="680" t="s">
        <v>1063</v>
      </c>
      <c r="B143" s="681" t="s">
        <v>1064</v>
      </c>
      <c r="C143" s="682">
        <v>0</v>
      </c>
      <c r="D143" s="682">
        <v>0</v>
      </c>
      <c r="E143" s="682">
        <v>0</v>
      </c>
    </row>
    <row r="144" spans="1:5">
      <c r="A144" s="680" t="s">
        <v>1065</v>
      </c>
      <c r="B144" s="681" t="s">
        <v>1066</v>
      </c>
      <c r="C144" s="682">
        <v>0</v>
      </c>
      <c r="D144" s="682">
        <v>0</v>
      </c>
      <c r="E144" s="682">
        <v>0</v>
      </c>
    </row>
    <row r="145" spans="1:5">
      <c r="A145" s="680" t="s">
        <v>1067</v>
      </c>
      <c r="B145" s="681" t="s">
        <v>1068</v>
      </c>
      <c r="C145" s="682">
        <v>0</v>
      </c>
      <c r="D145" s="682">
        <v>0</v>
      </c>
      <c r="E145" s="682">
        <v>0</v>
      </c>
    </row>
    <row r="146" spans="1:5">
      <c r="A146" s="680" t="s">
        <v>1069</v>
      </c>
      <c r="B146" s="681" t="s">
        <v>1070</v>
      </c>
      <c r="C146" s="682">
        <v>0</v>
      </c>
      <c r="D146" s="682">
        <v>0</v>
      </c>
      <c r="E146" s="682">
        <v>0</v>
      </c>
    </row>
    <row r="147" spans="1:5">
      <c r="A147" s="680" t="s">
        <v>1071</v>
      </c>
      <c r="B147" s="681" t="s">
        <v>1072</v>
      </c>
      <c r="C147" s="682">
        <v>0</v>
      </c>
      <c r="D147" s="682">
        <v>0</v>
      </c>
      <c r="E147" s="682">
        <v>0</v>
      </c>
    </row>
    <row r="148" spans="1:5" ht="25.5">
      <c r="A148" s="680" t="s">
        <v>1073</v>
      </c>
      <c r="B148" s="681" t="s">
        <v>1074</v>
      </c>
      <c r="C148" s="682">
        <v>0</v>
      </c>
      <c r="D148" s="682">
        <v>0</v>
      </c>
      <c r="E148" s="682">
        <v>0</v>
      </c>
    </row>
    <row r="149" spans="1:5">
      <c r="A149" s="680" t="s">
        <v>1075</v>
      </c>
      <c r="B149" s="681" t="s">
        <v>1076</v>
      </c>
      <c r="C149" s="682">
        <v>0</v>
      </c>
      <c r="D149" s="682">
        <v>0</v>
      </c>
      <c r="E149" s="682">
        <v>0</v>
      </c>
    </row>
    <row r="150" spans="1:5">
      <c r="A150" s="680" t="s">
        <v>1077</v>
      </c>
      <c r="B150" s="681" t="s">
        <v>1078</v>
      </c>
      <c r="C150" s="682">
        <v>0</v>
      </c>
      <c r="D150" s="682">
        <v>0</v>
      </c>
      <c r="E150" s="682">
        <v>0</v>
      </c>
    </row>
    <row r="151" spans="1:5" ht="25.5">
      <c r="A151" s="680" t="s">
        <v>1079</v>
      </c>
      <c r="B151" s="681" t="s">
        <v>1080</v>
      </c>
      <c r="C151" s="682">
        <v>0</v>
      </c>
      <c r="D151" s="682">
        <v>0</v>
      </c>
      <c r="E151" s="682">
        <v>0</v>
      </c>
    </row>
    <row r="152" spans="1:5">
      <c r="A152" s="680" t="s">
        <v>1081</v>
      </c>
      <c r="B152" s="681" t="s">
        <v>1082</v>
      </c>
      <c r="C152" s="682">
        <v>0</v>
      </c>
      <c r="D152" s="682">
        <v>0</v>
      </c>
      <c r="E152" s="682">
        <v>0</v>
      </c>
    </row>
    <row r="153" spans="1:5">
      <c r="A153" s="680" t="s">
        <v>1083</v>
      </c>
      <c r="B153" s="681" t="s">
        <v>1084</v>
      </c>
      <c r="C153" s="682">
        <v>0</v>
      </c>
      <c r="D153" s="682">
        <v>0</v>
      </c>
      <c r="E153" s="682">
        <v>0</v>
      </c>
    </row>
    <row r="154" spans="1:5">
      <c r="A154" s="680" t="s">
        <v>1085</v>
      </c>
      <c r="B154" s="681" t="s">
        <v>1086</v>
      </c>
      <c r="C154" s="682">
        <v>0</v>
      </c>
      <c r="D154" s="682">
        <v>0</v>
      </c>
      <c r="E154" s="682">
        <v>0</v>
      </c>
    </row>
    <row r="155" spans="1:5">
      <c r="A155" s="680" t="s">
        <v>1087</v>
      </c>
      <c r="B155" s="681" t="s">
        <v>1088</v>
      </c>
      <c r="C155" s="682">
        <v>0</v>
      </c>
      <c r="D155" s="682">
        <v>0</v>
      </c>
      <c r="E155" s="682">
        <v>0</v>
      </c>
    </row>
    <row r="156" spans="1:5">
      <c r="A156" s="680" t="s">
        <v>1089</v>
      </c>
      <c r="B156" s="681" t="s">
        <v>1090</v>
      </c>
      <c r="C156" s="682">
        <v>0</v>
      </c>
      <c r="D156" s="682">
        <v>0</v>
      </c>
      <c r="E156" s="682">
        <v>0</v>
      </c>
    </row>
    <row r="157" spans="1:5">
      <c r="A157" s="680" t="s">
        <v>1091</v>
      </c>
      <c r="B157" s="681" t="s">
        <v>1092</v>
      </c>
      <c r="C157" s="682">
        <v>0</v>
      </c>
      <c r="D157" s="682">
        <v>0</v>
      </c>
      <c r="E157" s="682">
        <v>0</v>
      </c>
    </row>
    <row r="158" spans="1:5">
      <c r="A158" s="680" t="s">
        <v>1093</v>
      </c>
      <c r="B158" s="681" t="s">
        <v>1094</v>
      </c>
      <c r="C158" s="682">
        <v>0</v>
      </c>
      <c r="D158" s="682">
        <v>0</v>
      </c>
      <c r="E158" s="682">
        <v>0</v>
      </c>
    </row>
    <row r="159" spans="1:5">
      <c r="A159" s="680" t="s">
        <v>1095</v>
      </c>
      <c r="B159" s="681" t="s">
        <v>1096</v>
      </c>
      <c r="C159" s="682">
        <v>355729</v>
      </c>
      <c r="D159" s="682">
        <v>0</v>
      </c>
      <c r="E159" s="682">
        <v>355729</v>
      </c>
    </row>
    <row r="160" spans="1:5">
      <c r="A160" s="680" t="s">
        <v>1097</v>
      </c>
      <c r="B160" s="681" t="s">
        <v>1098</v>
      </c>
      <c r="C160" s="682">
        <v>3360</v>
      </c>
      <c r="D160" s="682">
        <v>0</v>
      </c>
      <c r="E160" s="682">
        <v>3360</v>
      </c>
    </row>
    <row r="161" spans="1:5">
      <c r="A161" s="680" t="s">
        <v>1099</v>
      </c>
      <c r="B161" s="681" t="s">
        <v>1100</v>
      </c>
      <c r="C161" s="682">
        <v>0</v>
      </c>
      <c r="D161" s="682">
        <v>0</v>
      </c>
      <c r="E161" s="682">
        <v>0</v>
      </c>
    </row>
    <row r="162" spans="1:5" ht="25.5">
      <c r="A162" s="680" t="s">
        <v>1101</v>
      </c>
      <c r="B162" s="681" t="s">
        <v>1102</v>
      </c>
      <c r="C162" s="682">
        <v>0</v>
      </c>
      <c r="D162" s="682">
        <v>0</v>
      </c>
      <c r="E162" s="682">
        <v>0</v>
      </c>
    </row>
    <row r="163" spans="1:5">
      <c r="A163" s="680" t="s">
        <v>1103</v>
      </c>
      <c r="B163" s="681" t="s">
        <v>1104</v>
      </c>
      <c r="C163" s="682">
        <v>0</v>
      </c>
      <c r="D163" s="682">
        <v>0</v>
      </c>
      <c r="E163" s="682">
        <v>0</v>
      </c>
    </row>
    <row r="164" spans="1:5">
      <c r="A164" s="680" t="s">
        <v>1105</v>
      </c>
      <c r="B164" s="681" t="s">
        <v>1106</v>
      </c>
      <c r="C164" s="682">
        <v>0</v>
      </c>
      <c r="D164" s="682">
        <v>0</v>
      </c>
      <c r="E164" s="682">
        <v>0</v>
      </c>
    </row>
    <row r="165" spans="1:5">
      <c r="A165" s="680" t="s">
        <v>1107</v>
      </c>
      <c r="B165" s="681" t="s">
        <v>1108</v>
      </c>
      <c r="C165" s="682">
        <v>0</v>
      </c>
      <c r="D165" s="682">
        <v>0</v>
      </c>
      <c r="E165" s="682">
        <v>0</v>
      </c>
    </row>
    <row r="166" spans="1:5">
      <c r="A166" s="680" t="s">
        <v>1109</v>
      </c>
      <c r="B166" s="681" t="s">
        <v>1110</v>
      </c>
      <c r="C166" s="682">
        <v>251</v>
      </c>
      <c r="D166" s="682">
        <v>0</v>
      </c>
      <c r="E166" s="682">
        <v>251</v>
      </c>
    </row>
    <row r="167" spans="1:5">
      <c r="A167" s="680" t="s">
        <v>1111</v>
      </c>
      <c r="B167" s="681" t="s">
        <v>1112</v>
      </c>
      <c r="C167" s="682">
        <v>350718</v>
      </c>
      <c r="D167" s="682">
        <v>0</v>
      </c>
      <c r="E167" s="682">
        <v>350718</v>
      </c>
    </row>
    <row r="168" spans="1:5">
      <c r="A168" s="680" t="s">
        <v>1113</v>
      </c>
      <c r="B168" s="681" t="s">
        <v>1114</v>
      </c>
      <c r="C168" s="682">
        <v>1400</v>
      </c>
      <c r="D168" s="682">
        <v>0</v>
      </c>
      <c r="E168" s="682">
        <v>1400</v>
      </c>
    </row>
    <row r="169" spans="1:5">
      <c r="A169" s="680" t="s">
        <v>1115</v>
      </c>
      <c r="B169" s="681" t="s">
        <v>1116</v>
      </c>
      <c r="C169" s="682">
        <v>0</v>
      </c>
      <c r="D169" s="682">
        <v>0</v>
      </c>
      <c r="E169" s="682">
        <v>0</v>
      </c>
    </row>
    <row r="170" spans="1:5" ht="25.5">
      <c r="A170" s="680" t="s">
        <v>1117</v>
      </c>
      <c r="B170" s="681" t="s">
        <v>1118</v>
      </c>
      <c r="C170" s="682">
        <v>0</v>
      </c>
      <c r="D170" s="682">
        <v>0</v>
      </c>
      <c r="E170" s="682">
        <v>0</v>
      </c>
    </row>
    <row r="171" spans="1:5" ht="25.5">
      <c r="A171" s="680" t="s">
        <v>1119</v>
      </c>
      <c r="B171" s="681" t="s">
        <v>1120</v>
      </c>
      <c r="C171" s="682">
        <v>0</v>
      </c>
      <c r="D171" s="682">
        <v>0</v>
      </c>
      <c r="E171" s="682">
        <v>0</v>
      </c>
    </row>
    <row r="172" spans="1:5" ht="25.5">
      <c r="A172" s="680" t="s">
        <v>1121</v>
      </c>
      <c r="B172" s="681" t="s">
        <v>1122</v>
      </c>
      <c r="C172" s="682">
        <v>0</v>
      </c>
      <c r="D172" s="682">
        <v>0</v>
      </c>
      <c r="E172" s="682">
        <v>0</v>
      </c>
    </row>
    <row r="173" spans="1:5">
      <c r="A173" s="680" t="s">
        <v>1123</v>
      </c>
      <c r="B173" s="681" t="s">
        <v>1124</v>
      </c>
      <c r="C173" s="682">
        <v>0</v>
      </c>
      <c r="D173" s="682">
        <v>0</v>
      </c>
      <c r="E173" s="682">
        <v>0</v>
      </c>
    </row>
    <row r="174" spans="1:5">
      <c r="A174" s="680" t="s">
        <v>1125</v>
      </c>
      <c r="B174" s="681" t="s">
        <v>1126</v>
      </c>
      <c r="C174" s="682">
        <v>0</v>
      </c>
      <c r="D174" s="682">
        <v>0</v>
      </c>
      <c r="E174" s="682">
        <v>0</v>
      </c>
    </row>
    <row r="175" spans="1:5">
      <c r="A175" s="680" t="s">
        <v>1127</v>
      </c>
      <c r="B175" s="681" t="s">
        <v>1128</v>
      </c>
      <c r="C175" s="682">
        <v>0</v>
      </c>
      <c r="D175" s="682">
        <v>0</v>
      </c>
      <c r="E175" s="682">
        <v>0</v>
      </c>
    </row>
    <row r="176" spans="1:5">
      <c r="A176" s="680" t="s">
        <v>1129</v>
      </c>
      <c r="B176" s="681" t="s">
        <v>1130</v>
      </c>
      <c r="C176" s="682">
        <v>0</v>
      </c>
      <c r="D176" s="682">
        <v>0</v>
      </c>
      <c r="E176" s="682">
        <v>0</v>
      </c>
    </row>
    <row r="177" spans="1:5">
      <c r="A177" s="680" t="s">
        <v>1131</v>
      </c>
      <c r="B177" s="681" t="s">
        <v>1132</v>
      </c>
      <c r="C177" s="682">
        <v>0</v>
      </c>
      <c r="D177" s="682">
        <v>0</v>
      </c>
      <c r="E177" s="682">
        <v>0</v>
      </c>
    </row>
    <row r="178" spans="1:5">
      <c r="A178" s="680" t="s">
        <v>1133</v>
      </c>
      <c r="B178" s="681" t="s">
        <v>1134</v>
      </c>
      <c r="C178" s="682">
        <v>0</v>
      </c>
      <c r="D178" s="682">
        <v>0</v>
      </c>
      <c r="E178" s="682">
        <v>0</v>
      </c>
    </row>
    <row r="179" spans="1:5">
      <c r="A179" s="680" t="s">
        <v>1135</v>
      </c>
      <c r="B179" s="681" t="s">
        <v>1136</v>
      </c>
      <c r="C179" s="682">
        <v>0</v>
      </c>
      <c r="D179" s="682">
        <v>0</v>
      </c>
      <c r="E179" s="682">
        <v>0</v>
      </c>
    </row>
    <row r="180" spans="1:5">
      <c r="A180" s="680" t="s">
        <v>1137</v>
      </c>
      <c r="B180" s="681" t="s">
        <v>1138</v>
      </c>
      <c r="C180" s="682">
        <v>0</v>
      </c>
      <c r="D180" s="682">
        <v>0</v>
      </c>
      <c r="E180" s="682">
        <v>0</v>
      </c>
    </row>
    <row r="181" spans="1:5">
      <c r="A181" s="680" t="s">
        <v>1139</v>
      </c>
      <c r="B181" s="681" t="s">
        <v>1140</v>
      </c>
      <c r="C181" s="682">
        <v>0</v>
      </c>
      <c r="D181" s="682">
        <v>0</v>
      </c>
      <c r="E181" s="682">
        <v>0</v>
      </c>
    </row>
    <row r="182" spans="1:5">
      <c r="A182" s="680" t="s">
        <v>1141</v>
      </c>
      <c r="B182" s="681" t="s">
        <v>1142</v>
      </c>
      <c r="C182" s="682">
        <v>0</v>
      </c>
      <c r="D182" s="682">
        <v>0</v>
      </c>
      <c r="E182" s="682">
        <v>0</v>
      </c>
    </row>
    <row r="183" spans="1:5">
      <c r="A183" s="680" t="s">
        <v>1143</v>
      </c>
      <c r="B183" s="681" t="s">
        <v>1144</v>
      </c>
      <c r="C183" s="682">
        <v>0</v>
      </c>
      <c r="D183" s="682">
        <v>0</v>
      </c>
      <c r="E183" s="682">
        <v>0</v>
      </c>
    </row>
    <row r="184" spans="1:5">
      <c r="A184" s="680" t="s">
        <v>1145</v>
      </c>
      <c r="B184" s="681" t="s">
        <v>1146</v>
      </c>
      <c r="C184" s="682">
        <v>0</v>
      </c>
      <c r="D184" s="682">
        <v>0</v>
      </c>
      <c r="E184" s="682">
        <v>0</v>
      </c>
    </row>
    <row r="185" spans="1:5">
      <c r="A185" s="680" t="s">
        <v>1147</v>
      </c>
      <c r="B185" s="681" t="s">
        <v>1148</v>
      </c>
      <c r="C185" s="682">
        <v>0</v>
      </c>
      <c r="D185" s="682">
        <v>0</v>
      </c>
      <c r="E185" s="682">
        <v>0</v>
      </c>
    </row>
    <row r="186" spans="1:5">
      <c r="A186" s="680" t="s">
        <v>1149</v>
      </c>
      <c r="B186" s="681" t="s">
        <v>1150</v>
      </c>
      <c r="C186" s="682">
        <v>75621</v>
      </c>
      <c r="D186" s="682">
        <v>0</v>
      </c>
      <c r="E186" s="682">
        <v>75621</v>
      </c>
    </row>
    <row r="187" spans="1:5">
      <c r="A187" s="680" t="s">
        <v>1151</v>
      </c>
      <c r="B187" s="681" t="s">
        <v>1152</v>
      </c>
      <c r="C187" s="682">
        <v>0</v>
      </c>
      <c r="D187" s="682">
        <v>0</v>
      </c>
      <c r="E187" s="682">
        <v>0</v>
      </c>
    </row>
    <row r="188" spans="1:5">
      <c r="A188" s="680" t="s">
        <v>1153</v>
      </c>
      <c r="B188" s="681" t="s">
        <v>1154</v>
      </c>
      <c r="C188" s="682">
        <v>183</v>
      </c>
      <c r="D188" s="682">
        <v>0</v>
      </c>
      <c r="E188" s="682">
        <v>183</v>
      </c>
    </row>
    <row r="189" spans="1:5">
      <c r="A189" s="680" t="s">
        <v>1155</v>
      </c>
      <c r="B189" s="681" t="s">
        <v>1156</v>
      </c>
      <c r="C189" s="682">
        <v>42531</v>
      </c>
      <c r="D189" s="682">
        <v>0</v>
      </c>
      <c r="E189" s="682">
        <v>42531</v>
      </c>
    </row>
    <row r="190" spans="1:5">
      <c r="A190" s="680" t="s">
        <v>1157</v>
      </c>
      <c r="B190" s="681" t="s">
        <v>1158</v>
      </c>
      <c r="C190" s="682">
        <v>0</v>
      </c>
      <c r="D190" s="682">
        <v>0</v>
      </c>
      <c r="E190" s="682">
        <v>0</v>
      </c>
    </row>
    <row r="191" spans="1:5">
      <c r="A191" s="680" t="s">
        <v>1159</v>
      </c>
      <c r="B191" s="681" t="s">
        <v>1160</v>
      </c>
      <c r="C191" s="682">
        <v>22119</v>
      </c>
      <c r="D191" s="682">
        <v>0</v>
      </c>
      <c r="E191" s="682">
        <v>22119</v>
      </c>
    </row>
    <row r="192" spans="1:5">
      <c r="A192" s="680" t="s">
        <v>1161</v>
      </c>
      <c r="B192" s="681" t="s">
        <v>1162</v>
      </c>
      <c r="C192" s="682">
        <v>0</v>
      </c>
      <c r="D192" s="682">
        <v>0</v>
      </c>
      <c r="E192" s="682">
        <v>0</v>
      </c>
    </row>
    <row r="193" spans="1:5">
      <c r="A193" s="680" t="s">
        <v>1163</v>
      </c>
      <c r="B193" s="681" t="s">
        <v>1164</v>
      </c>
      <c r="C193" s="682">
        <v>0</v>
      </c>
      <c r="D193" s="682">
        <v>0</v>
      </c>
      <c r="E193" s="682">
        <v>0</v>
      </c>
    </row>
    <row r="194" spans="1:5">
      <c r="A194" s="680" t="s">
        <v>1165</v>
      </c>
      <c r="B194" s="681" t="s">
        <v>1166</v>
      </c>
      <c r="C194" s="682">
        <v>10731</v>
      </c>
      <c r="D194" s="682">
        <v>0</v>
      </c>
      <c r="E194" s="682">
        <v>10731</v>
      </c>
    </row>
    <row r="195" spans="1:5">
      <c r="A195" s="680" t="s">
        <v>1167</v>
      </c>
      <c r="B195" s="681" t="s">
        <v>1168</v>
      </c>
      <c r="C195" s="682">
        <v>0</v>
      </c>
      <c r="D195" s="682">
        <v>0</v>
      </c>
      <c r="E195" s="682">
        <v>0</v>
      </c>
    </row>
    <row r="196" spans="1:5">
      <c r="A196" s="680" t="s">
        <v>1169</v>
      </c>
      <c r="B196" s="681" t="s">
        <v>1170</v>
      </c>
      <c r="C196" s="682">
        <v>0</v>
      </c>
      <c r="D196" s="682">
        <v>0</v>
      </c>
      <c r="E196" s="682">
        <v>0</v>
      </c>
    </row>
    <row r="197" spans="1:5">
      <c r="A197" s="680" t="s">
        <v>1171</v>
      </c>
      <c r="B197" s="681" t="s">
        <v>1172</v>
      </c>
      <c r="C197" s="682">
        <v>57</v>
      </c>
      <c r="D197" s="682">
        <v>0</v>
      </c>
      <c r="E197" s="682">
        <v>57</v>
      </c>
    </row>
    <row r="198" spans="1:5">
      <c r="A198" s="680" t="s">
        <v>1173</v>
      </c>
      <c r="B198" s="681" t="s">
        <v>1174</v>
      </c>
      <c r="C198" s="682">
        <v>0</v>
      </c>
      <c r="D198" s="682">
        <v>0</v>
      </c>
      <c r="E198" s="682">
        <v>0</v>
      </c>
    </row>
    <row r="199" spans="1:5" ht="25.5">
      <c r="A199" s="683" t="s">
        <v>1175</v>
      </c>
      <c r="B199" s="684" t="s">
        <v>1176</v>
      </c>
      <c r="C199" s="685">
        <v>632006</v>
      </c>
      <c r="D199" s="685">
        <v>0</v>
      </c>
      <c r="E199" s="685">
        <v>632006</v>
      </c>
    </row>
    <row r="200" spans="1:5">
      <c r="A200" s="680" t="s">
        <v>1177</v>
      </c>
      <c r="B200" s="681" t="s">
        <v>1178</v>
      </c>
      <c r="C200" s="682">
        <v>3231</v>
      </c>
      <c r="D200" s="682">
        <v>0</v>
      </c>
      <c r="E200" s="682">
        <v>3231</v>
      </c>
    </row>
    <row r="201" spans="1:5">
      <c r="A201" s="680" t="s">
        <v>1179</v>
      </c>
      <c r="B201" s="681" t="s">
        <v>1180</v>
      </c>
      <c r="C201" s="682">
        <v>45401</v>
      </c>
      <c r="D201" s="682">
        <v>0</v>
      </c>
      <c r="E201" s="682">
        <v>45401</v>
      </c>
    </row>
    <row r="202" spans="1:5">
      <c r="A202" s="680" t="s">
        <v>1181</v>
      </c>
      <c r="B202" s="681" t="s">
        <v>1182</v>
      </c>
      <c r="C202" s="682">
        <v>0</v>
      </c>
      <c r="D202" s="682">
        <v>0</v>
      </c>
      <c r="E202" s="682">
        <v>0</v>
      </c>
    </row>
    <row r="203" spans="1:5">
      <c r="A203" s="680" t="s">
        <v>1183</v>
      </c>
      <c r="B203" s="681" t="s">
        <v>1184</v>
      </c>
      <c r="C203" s="682">
        <v>8447</v>
      </c>
      <c r="D203" s="682">
        <v>0</v>
      </c>
      <c r="E203" s="682">
        <v>8447</v>
      </c>
    </row>
    <row r="204" spans="1:5">
      <c r="A204" s="680" t="s">
        <v>1185</v>
      </c>
      <c r="B204" s="681" t="s">
        <v>1186</v>
      </c>
      <c r="C204" s="682">
        <v>35970</v>
      </c>
      <c r="D204" s="682">
        <v>0</v>
      </c>
      <c r="E204" s="682">
        <v>35970</v>
      </c>
    </row>
    <row r="205" spans="1:5">
      <c r="A205" s="680" t="s">
        <v>1187</v>
      </c>
      <c r="B205" s="681" t="s">
        <v>1188</v>
      </c>
      <c r="C205" s="682">
        <v>0</v>
      </c>
      <c r="D205" s="682">
        <v>0</v>
      </c>
      <c r="E205" s="682">
        <v>0</v>
      </c>
    </row>
    <row r="206" spans="1:5">
      <c r="A206" s="680" t="s">
        <v>1189</v>
      </c>
      <c r="B206" s="681" t="s">
        <v>1190</v>
      </c>
      <c r="C206" s="682">
        <v>0</v>
      </c>
      <c r="D206" s="682">
        <v>0</v>
      </c>
      <c r="E206" s="682">
        <v>0</v>
      </c>
    </row>
    <row r="207" spans="1:5">
      <c r="A207" s="680" t="s">
        <v>1191</v>
      </c>
      <c r="B207" s="681" t="s">
        <v>1192</v>
      </c>
      <c r="C207" s="682">
        <v>15429</v>
      </c>
      <c r="D207" s="682">
        <v>0</v>
      </c>
      <c r="E207" s="682">
        <v>15429</v>
      </c>
    </row>
    <row r="208" spans="1:5">
      <c r="A208" s="683" t="s">
        <v>1193</v>
      </c>
      <c r="B208" s="684" t="s">
        <v>1194</v>
      </c>
      <c r="C208" s="685">
        <v>108478</v>
      </c>
      <c r="D208" s="685">
        <v>0</v>
      </c>
      <c r="E208" s="685">
        <v>108478</v>
      </c>
    </row>
    <row r="209" spans="1:5">
      <c r="A209" s="680" t="s">
        <v>1195</v>
      </c>
      <c r="B209" s="681" t="s">
        <v>1196</v>
      </c>
      <c r="C209" s="682">
        <v>61724</v>
      </c>
      <c r="D209" s="682">
        <v>0</v>
      </c>
      <c r="E209" s="682">
        <v>61724</v>
      </c>
    </row>
    <row r="210" spans="1:5">
      <c r="A210" s="680" t="s">
        <v>1197</v>
      </c>
      <c r="B210" s="681" t="s">
        <v>1198</v>
      </c>
      <c r="C210" s="682">
        <v>0</v>
      </c>
      <c r="D210" s="682">
        <v>0</v>
      </c>
      <c r="E210" s="682">
        <v>0</v>
      </c>
    </row>
    <row r="211" spans="1:5">
      <c r="A211" s="680" t="s">
        <v>1199</v>
      </c>
      <c r="B211" s="681" t="s">
        <v>1200</v>
      </c>
      <c r="C211" s="682">
        <v>0</v>
      </c>
      <c r="D211" s="682">
        <v>0</v>
      </c>
      <c r="E211" s="682">
        <v>0</v>
      </c>
    </row>
    <row r="212" spans="1:5">
      <c r="A212" s="680" t="s">
        <v>1201</v>
      </c>
      <c r="B212" s="681" t="s">
        <v>1202</v>
      </c>
      <c r="C212" s="682">
        <v>11769</v>
      </c>
      <c r="D212" s="682">
        <v>0</v>
      </c>
      <c r="E212" s="682">
        <v>11769</v>
      </c>
    </row>
    <row r="213" spans="1:5">
      <c r="A213" s="683" t="s">
        <v>1203</v>
      </c>
      <c r="B213" s="684" t="s">
        <v>1204</v>
      </c>
      <c r="C213" s="685">
        <v>73493</v>
      </c>
      <c r="D213" s="685">
        <v>0</v>
      </c>
      <c r="E213" s="685">
        <v>73493</v>
      </c>
    </row>
    <row r="214" spans="1:5" ht="25.5">
      <c r="A214" s="680" t="s">
        <v>1205</v>
      </c>
      <c r="B214" s="681" t="s">
        <v>1206</v>
      </c>
      <c r="C214" s="682">
        <v>3873</v>
      </c>
      <c r="D214" s="682">
        <v>0</v>
      </c>
      <c r="E214" s="682">
        <v>3873</v>
      </c>
    </row>
    <row r="215" spans="1:5" ht="25.5">
      <c r="A215" s="680" t="s">
        <v>1207</v>
      </c>
      <c r="B215" s="681" t="s">
        <v>1208</v>
      </c>
      <c r="C215" s="682">
        <v>6477</v>
      </c>
      <c r="D215" s="682">
        <v>0</v>
      </c>
      <c r="E215" s="682">
        <v>6477</v>
      </c>
    </row>
    <row r="216" spans="1:5">
      <c r="A216" s="680" t="s">
        <v>1209</v>
      </c>
      <c r="B216" s="681" t="s">
        <v>1210</v>
      </c>
      <c r="C216" s="682">
        <v>0</v>
      </c>
      <c r="D216" s="682">
        <v>0</v>
      </c>
      <c r="E216" s="682">
        <v>0</v>
      </c>
    </row>
    <row r="217" spans="1:5">
      <c r="A217" s="680" t="s">
        <v>1211</v>
      </c>
      <c r="B217" s="681" t="s">
        <v>1212</v>
      </c>
      <c r="C217" s="682">
        <v>0</v>
      </c>
      <c r="D217" s="682">
        <v>0</v>
      </c>
      <c r="E217" s="682">
        <v>0</v>
      </c>
    </row>
    <row r="218" spans="1:5" ht="25.5">
      <c r="A218" s="680" t="s">
        <v>1213</v>
      </c>
      <c r="B218" s="681" t="s">
        <v>1214</v>
      </c>
      <c r="C218" s="682">
        <v>0</v>
      </c>
      <c r="D218" s="682">
        <v>0</v>
      </c>
      <c r="E218" s="682">
        <v>0</v>
      </c>
    </row>
    <row r="219" spans="1:5">
      <c r="A219" s="680" t="s">
        <v>1215</v>
      </c>
      <c r="B219" s="681" t="s">
        <v>1216</v>
      </c>
      <c r="C219" s="682">
        <v>0</v>
      </c>
      <c r="D219" s="682">
        <v>0</v>
      </c>
      <c r="E219" s="682">
        <v>0</v>
      </c>
    </row>
    <row r="220" spans="1:5">
      <c r="A220" s="680" t="s">
        <v>1217</v>
      </c>
      <c r="B220" s="681" t="s">
        <v>1218</v>
      </c>
      <c r="C220" s="682">
        <v>0</v>
      </c>
      <c r="D220" s="682">
        <v>0</v>
      </c>
      <c r="E220" s="682">
        <v>0</v>
      </c>
    </row>
    <row r="221" spans="1:5">
      <c r="A221" s="680" t="s">
        <v>1219</v>
      </c>
      <c r="B221" s="681" t="s">
        <v>1220</v>
      </c>
      <c r="C221" s="682">
        <v>0</v>
      </c>
      <c r="D221" s="682">
        <v>0</v>
      </c>
      <c r="E221" s="682">
        <v>0</v>
      </c>
    </row>
    <row r="222" spans="1:5">
      <c r="A222" s="680" t="s">
        <v>1221</v>
      </c>
      <c r="B222" s="681" t="s">
        <v>1222</v>
      </c>
      <c r="C222" s="682">
        <v>0</v>
      </c>
      <c r="D222" s="682">
        <v>0</v>
      </c>
      <c r="E222" s="682">
        <v>0</v>
      </c>
    </row>
    <row r="223" spans="1:5">
      <c r="A223" s="680" t="s">
        <v>1223</v>
      </c>
      <c r="B223" s="681" t="s">
        <v>1224</v>
      </c>
      <c r="C223" s="682">
        <v>6477</v>
      </c>
      <c r="D223" s="682">
        <v>0</v>
      </c>
      <c r="E223" s="682">
        <v>6477</v>
      </c>
    </row>
    <row r="224" spans="1:5">
      <c r="A224" s="680" t="s">
        <v>1225</v>
      </c>
      <c r="B224" s="681" t="s">
        <v>1226</v>
      </c>
      <c r="C224" s="682">
        <v>0</v>
      </c>
      <c r="D224" s="682">
        <v>0</v>
      </c>
      <c r="E224" s="682">
        <v>0</v>
      </c>
    </row>
    <row r="225" spans="1:5">
      <c r="A225" s="680" t="s">
        <v>1227</v>
      </c>
      <c r="B225" s="681" t="s">
        <v>1228</v>
      </c>
      <c r="C225" s="682">
        <v>0</v>
      </c>
      <c r="D225" s="682">
        <v>0</v>
      </c>
      <c r="E225" s="682">
        <v>0</v>
      </c>
    </row>
    <row r="226" spans="1:5" ht="25.5">
      <c r="A226" s="680" t="s">
        <v>1229</v>
      </c>
      <c r="B226" s="681" t="s">
        <v>1230</v>
      </c>
      <c r="C226" s="682">
        <v>0</v>
      </c>
      <c r="D226" s="682">
        <v>0</v>
      </c>
      <c r="E226" s="682">
        <v>0</v>
      </c>
    </row>
    <row r="227" spans="1:5">
      <c r="A227" s="680" t="s">
        <v>1231</v>
      </c>
      <c r="B227" s="681" t="s">
        <v>1232</v>
      </c>
      <c r="C227" s="682">
        <v>0</v>
      </c>
      <c r="D227" s="682">
        <v>0</v>
      </c>
      <c r="E227" s="682">
        <v>0</v>
      </c>
    </row>
    <row r="228" spans="1:5">
      <c r="A228" s="680" t="s">
        <v>1233</v>
      </c>
      <c r="B228" s="681" t="s">
        <v>1234</v>
      </c>
      <c r="C228" s="682">
        <v>0</v>
      </c>
      <c r="D228" s="682">
        <v>0</v>
      </c>
      <c r="E228" s="682">
        <v>0</v>
      </c>
    </row>
    <row r="229" spans="1:5" ht="25.5">
      <c r="A229" s="680" t="s">
        <v>1235</v>
      </c>
      <c r="B229" s="681" t="s">
        <v>1236</v>
      </c>
      <c r="C229" s="682">
        <v>0</v>
      </c>
      <c r="D229" s="682">
        <v>0</v>
      </c>
      <c r="E229" s="682">
        <v>0</v>
      </c>
    </row>
    <row r="230" spans="1:5">
      <c r="A230" s="680" t="s">
        <v>1237</v>
      </c>
      <c r="B230" s="681" t="s">
        <v>1238</v>
      </c>
      <c r="C230" s="682">
        <v>0</v>
      </c>
      <c r="D230" s="682">
        <v>0</v>
      </c>
      <c r="E230" s="682">
        <v>0</v>
      </c>
    </row>
    <row r="231" spans="1:5">
      <c r="A231" s="680" t="s">
        <v>1239</v>
      </c>
      <c r="B231" s="681" t="s">
        <v>1240</v>
      </c>
      <c r="C231" s="682">
        <v>0</v>
      </c>
      <c r="D231" s="682">
        <v>0</v>
      </c>
      <c r="E231" s="682">
        <v>0</v>
      </c>
    </row>
    <row r="232" spans="1:5">
      <c r="A232" s="680" t="s">
        <v>1241</v>
      </c>
      <c r="B232" s="681" t="s">
        <v>1242</v>
      </c>
      <c r="C232" s="682">
        <v>0</v>
      </c>
      <c r="D232" s="682">
        <v>0</v>
      </c>
      <c r="E232" s="682">
        <v>0</v>
      </c>
    </row>
    <row r="233" spans="1:5">
      <c r="A233" s="680" t="s">
        <v>1243</v>
      </c>
      <c r="B233" s="681" t="s">
        <v>1244</v>
      </c>
      <c r="C233" s="682">
        <v>0</v>
      </c>
      <c r="D233" s="682">
        <v>0</v>
      </c>
      <c r="E233" s="682">
        <v>0</v>
      </c>
    </row>
    <row r="234" spans="1:5">
      <c r="A234" s="680" t="s">
        <v>1245</v>
      </c>
      <c r="B234" s="681" t="s">
        <v>1246</v>
      </c>
      <c r="C234" s="682">
        <v>0</v>
      </c>
      <c r="D234" s="682">
        <v>0</v>
      </c>
      <c r="E234" s="682">
        <v>0</v>
      </c>
    </row>
    <row r="235" spans="1:5">
      <c r="A235" s="680" t="s">
        <v>1247</v>
      </c>
      <c r="B235" s="681" t="s">
        <v>1248</v>
      </c>
      <c r="C235" s="682">
        <v>0</v>
      </c>
      <c r="D235" s="682">
        <v>0</v>
      </c>
      <c r="E235" s="682">
        <v>0</v>
      </c>
    </row>
    <row r="236" spans="1:5">
      <c r="A236" s="680" t="s">
        <v>1249</v>
      </c>
      <c r="B236" s="681" t="s">
        <v>1250</v>
      </c>
      <c r="C236" s="682">
        <v>0</v>
      </c>
      <c r="D236" s="682">
        <v>0</v>
      </c>
      <c r="E236" s="682">
        <v>0</v>
      </c>
    </row>
    <row r="237" spans="1:5">
      <c r="A237" s="680" t="s">
        <v>1251</v>
      </c>
      <c r="B237" s="681" t="s">
        <v>1252</v>
      </c>
      <c r="C237" s="682">
        <v>345352</v>
      </c>
      <c r="D237" s="682">
        <v>0</v>
      </c>
      <c r="E237" s="682">
        <v>345352</v>
      </c>
    </row>
    <row r="238" spans="1:5">
      <c r="A238" s="680" t="s">
        <v>1253</v>
      </c>
      <c r="B238" s="681" t="s">
        <v>1254</v>
      </c>
      <c r="C238" s="682">
        <v>0</v>
      </c>
      <c r="D238" s="682">
        <v>0</v>
      </c>
      <c r="E238" s="682">
        <v>0</v>
      </c>
    </row>
    <row r="239" spans="1:5">
      <c r="A239" s="680" t="s">
        <v>1255</v>
      </c>
      <c r="B239" s="681" t="s">
        <v>1256</v>
      </c>
      <c r="C239" s="682">
        <v>0</v>
      </c>
      <c r="D239" s="682">
        <v>0</v>
      </c>
      <c r="E239" s="682">
        <v>0</v>
      </c>
    </row>
    <row r="240" spans="1:5" ht="25.5">
      <c r="A240" s="680" t="s">
        <v>1257</v>
      </c>
      <c r="B240" s="681" t="s">
        <v>1258</v>
      </c>
      <c r="C240" s="682">
        <v>0</v>
      </c>
      <c r="D240" s="682">
        <v>0</v>
      </c>
      <c r="E240" s="682">
        <v>0</v>
      </c>
    </row>
    <row r="241" spans="1:5">
      <c r="A241" s="680" t="s">
        <v>1259</v>
      </c>
      <c r="B241" s="681" t="s">
        <v>1260</v>
      </c>
      <c r="C241" s="682">
        <v>0</v>
      </c>
      <c r="D241" s="682">
        <v>0</v>
      </c>
      <c r="E241" s="682">
        <v>0</v>
      </c>
    </row>
    <row r="242" spans="1:5">
      <c r="A242" s="680" t="s">
        <v>1261</v>
      </c>
      <c r="B242" s="681" t="s">
        <v>1262</v>
      </c>
      <c r="C242" s="682">
        <v>0</v>
      </c>
      <c r="D242" s="682">
        <v>0</v>
      </c>
      <c r="E242" s="682">
        <v>0</v>
      </c>
    </row>
    <row r="243" spans="1:5">
      <c r="A243" s="680" t="s">
        <v>1263</v>
      </c>
      <c r="B243" s="681" t="s">
        <v>1264</v>
      </c>
      <c r="C243" s="682">
        <v>0</v>
      </c>
      <c r="D243" s="682">
        <v>0</v>
      </c>
      <c r="E243" s="682">
        <v>0</v>
      </c>
    </row>
    <row r="244" spans="1:5">
      <c r="A244" s="680" t="s">
        <v>1265</v>
      </c>
      <c r="B244" s="681" t="s">
        <v>1266</v>
      </c>
      <c r="C244" s="682">
        <v>0</v>
      </c>
      <c r="D244" s="682">
        <v>0</v>
      </c>
      <c r="E244" s="682">
        <v>0</v>
      </c>
    </row>
    <row r="245" spans="1:5">
      <c r="A245" s="680" t="s">
        <v>1267</v>
      </c>
      <c r="B245" s="681" t="s">
        <v>1268</v>
      </c>
      <c r="C245" s="682">
        <v>345352</v>
      </c>
      <c r="D245" s="682">
        <v>0</v>
      </c>
      <c r="E245" s="682">
        <v>345352</v>
      </c>
    </row>
    <row r="246" spans="1:5">
      <c r="A246" s="680" t="s">
        <v>1269</v>
      </c>
      <c r="B246" s="681" t="s">
        <v>1270</v>
      </c>
      <c r="C246" s="682">
        <v>0</v>
      </c>
      <c r="D246" s="682">
        <v>0</v>
      </c>
      <c r="E246" s="682">
        <v>0</v>
      </c>
    </row>
    <row r="247" spans="1:5">
      <c r="A247" s="680" t="s">
        <v>1271</v>
      </c>
      <c r="B247" s="681" t="s">
        <v>1272</v>
      </c>
      <c r="C247" s="682">
        <v>0</v>
      </c>
      <c r="D247" s="682">
        <v>0</v>
      </c>
      <c r="E247" s="682">
        <v>0</v>
      </c>
    </row>
    <row r="248" spans="1:5" ht="25.5">
      <c r="A248" s="680" t="s">
        <v>1273</v>
      </c>
      <c r="B248" s="681" t="s">
        <v>1274</v>
      </c>
      <c r="C248" s="682">
        <v>0</v>
      </c>
      <c r="D248" s="682">
        <v>0</v>
      </c>
      <c r="E248" s="682">
        <v>0</v>
      </c>
    </row>
    <row r="249" spans="1:5" ht="25.5">
      <c r="A249" s="680" t="s">
        <v>1275</v>
      </c>
      <c r="B249" s="681" t="s">
        <v>1276</v>
      </c>
      <c r="C249" s="682">
        <v>0</v>
      </c>
      <c r="D249" s="682">
        <v>0</v>
      </c>
      <c r="E249" s="682">
        <v>0</v>
      </c>
    </row>
    <row r="250" spans="1:5" ht="25.5">
      <c r="A250" s="680" t="s">
        <v>1277</v>
      </c>
      <c r="B250" s="681" t="s">
        <v>1278</v>
      </c>
      <c r="C250" s="682">
        <v>400</v>
      </c>
      <c r="D250" s="682">
        <v>0</v>
      </c>
      <c r="E250" s="682">
        <v>400</v>
      </c>
    </row>
    <row r="251" spans="1:5">
      <c r="A251" s="680" t="s">
        <v>1279</v>
      </c>
      <c r="B251" s="681" t="s">
        <v>1280</v>
      </c>
      <c r="C251" s="682">
        <v>0</v>
      </c>
      <c r="D251" s="682">
        <v>0</v>
      </c>
      <c r="E251" s="682">
        <v>0</v>
      </c>
    </row>
    <row r="252" spans="1:5">
      <c r="A252" s="680" t="s">
        <v>1281</v>
      </c>
      <c r="B252" s="681" t="s">
        <v>1282</v>
      </c>
      <c r="C252" s="682">
        <v>0</v>
      </c>
      <c r="D252" s="682">
        <v>0</v>
      </c>
      <c r="E252" s="682">
        <v>0</v>
      </c>
    </row>
    <row r="253" spans="1:5">
      <c r="A253" s="680" t="s">
        <v>1283</v>
      </c>
      <c r="B253" s="681" t="s">
        <v>1284</v>
      </c>
      <c r="C253" s="682">
        <v>0</v>
      </c>
      <c r="D253" s="682">
        <v>0</v>
      </c>
      <c r="E253" s="682">
        <v>0</v>
      </c>
    </row>
    <row r="254" spans="1:5">
      <c r="A254" s="680" t="s">
        <v>1285</v>
      </c>
      <c r="B254" s="681" t="s">
        <v>1286</v>
      </c>
      <c r="C254" s="682">
        <v>400</v>
      </c>
      <c r="D254" s="682">
        <v>0</v>
      </c>
      <c r="E254" s="682">
        <v>400</v>
      </c>
    </row>
    <row r="255" spans="1:5">
      <c r="A255" s="680" t="s">
        <v>1287</v>
      </c>
      <c r="B255" s="681" t="s">
        <v>1288</v>
      </c>
      <c r="C255" s="682">
        <v>0</v>
      </c>
      <c r="D255" s="682">
        <v>0</v>
      </c>
      <c r="E255" s="682">
        <v>0</v>
      </c>
    </row>
    <row r="256" spans="1:5">
      <c r="A256" s="680" t="s">
        <v>1289</v>
      </c>
      <c r="B256" s="681" t="s">
        <v>1290</v>
      </c>
      <c r="C256" s="682">
        <v>0</v>
      </c>
      <c r="D256" s="682">
        <v>0</v>
      </c>
      <c r="E256" s="682">
        <v>0</v>
      </c>
    </row>
    <row r="257" spans="1:5">
      <c r="A257" s="680" t="s">
        <v>1291</v>
      </c>
      <c r="B257" s="681" t="s">
        <v>1292</v>
      </c>
      <c r="C257" s="682">
        <v>0</v>
      </c>
      <c r="D257" s="682">
        <v>0</v>
      </c>
      <c r="E257" s="682">
        <v>0</v>
      </c>
    </row>
    <row r="258" spans="1:5">
      <c r="A258" s="680" t="s">
        <v>1293</v>
      </c>
      <c r="B258" s="681" t="s">
        <v>1294</v>
      </c>
      <c r="C258" s="682">
        <v>0</v>
      </c>
      <c r="D258" s="682">
        <v>0</v>
      </c>
      <c r="E258" s="682">
        <v>0</v>
      </c>
    </row>
    <row r="259" spans="1:5">
      <c r="A259" s="680" t="s">
        <v>1295</v>
      </c>
      <c r="B259" s="681" t="s">
        <v>1296</v>
      </c>
      <c r="C259" s="682">
        <v>0</v>
      </c>
      <c r="D259" s="682">
        <v>0</v>
      </c>
      <c r="E259" s="682">
        <v>0</v>
      </c>
    </row>
    <row r="260" spans="1:5">
      <c r="A260" s="680" t="s">
        <v>1297</v>
      </c>
      <c r="B260" s="681" t="s">
        <v>1298</v>
      </c>
      <c r="C260" s="682">
        <v>0</v>
      </c>
      <c r="D260" s="682">
        <v>0</v>
      </c>
      <c r="E260" s="682">
        <v>0</v>
      </c>
    </row>
    <row r="261" spans="1:5">
      <c r="A261" s="680" t="s">
        <v>1299</v>
      </c>
      <c r="B261" s="681" t="s">
        <v>1300</v>
      </c>
      <c r="C261" s="682">
        <v>0</v>
      </c>
      <c r="D261" s="682">
        <v>0</v>
      </c>
      <c r="E261" s="682">
        <v>0</v>
      </c>
    </row>
    <row r="262" spans="1:5">
      <c r="A262" s="680" t="s">
        <v>1301</v>
      </c>
      <c r="B262" s="681" t="s">
        <v>1302</v>
      </c>
      <c r="C262" s="682">
        <v>0</v>
      </c>
      <c r="D262" s="682">
        <v>0</v>
      </c>
      <c r="E262" s="682">
        <v>0</v>
      </c>
    </row>
    <row r="263" spans="1:5">
      <c r="A263" s="680" t="s">
        <v>1303</v>
      </c>
      <c r="B263" s="681" t="s">
        <v>1304</v>
      </c>
      <c r="C263" s="682">
        <v>479</v>
      </c>
      <c r="D263" s="682">
        <v>0</v>
      </c>
      <c r="E263" s="682">
        <v>479</v>
      </c>
    </row>
    <row r="264" spans="1:5">
      <c r="A264" s="680" t="s">
        <v>1305</v>
      </c>
      <c r="B264" s="681" t="s">
        <v>1306</v>
      </c>
      <c r="C264" s="682">
        <v>0</v>
      </c>
      <c r="D264" s="682">
        <v>0</v>
      </c>
      <c r="E264" s="682">
        <v>0</v>
      </c>
    </row>
    <row r="265" spans="1:5">
      <c r="A265" s="680" t="s">
        <v>1307</v>
      </c>
      <c r="B265" s="681" t="s">
        <v>1308</v>
      </c>
      <c r="C265" s="682">
        <v>0</v>
      </c>
      <c r="D265" s="682">
        <v>0</v>
      </c>
      <c r="E265" s="682">
        <v>0</v>
      </c>
    </row>
    <row r="266" spans="1:5">
      <c r="A266" s="680" t="s">
        <v>1309</v>
      </c>
      <c r="B266" s="681" t="s">
        <v>1310</v>
      </c>
      <c r="C266" s="682">
        <v>0</v>
      </c>
      <c r="D266" s="682">
        <v>0</v>
      </c>
      <c r="E266" s="682">
        <v>0</v>
      </c>
    </row>
    <row r="267" spans="1:5">
      <c r="A267" s="680" t="s">
        <v>1311</v>
      </c>
      <c r="B267" s="681" t="s">
        <v>1312</v>
      </c>
      <c r="C267" s="682">
        <v>479</v>
      </c>
      <c r="D267" s="682">
        <v>0</v>
      </c>
      <c r="E267" s="682">
        <v>479</v>
      </c>
    </row>
    <row r="268" spans="1:5">
      <c r="A268" s="680" t="s">
        <v>1313</v>
      </c>
      <c r="B268" s="681" t="s">
        <v>1314</v>
      </c>
      <c r="C268" s="682">
        <v>0</v>
      </c>
      <c r="D268" s="682">
        <v>0</v>
      </c>
      <c r="E268" s="682">
        <v>0</v>
      </c>
    </row>
    <row r="269" spans="1:5">
      <c r="A269" s="680" t="s">
        <v>1315</v>
      </c>
      <c r="B269" s="681" t="s">
        <v>1316</v>
      </c>
      <c r="C269" s="682">
        <v>0</v>
      </c>
      <c r="D269" s="682">
        <v>0</v>
      </c>
      <c r="E269" s="682">
        <v>0</v>
      </c>
    </row>
    <row r="270" spans="1:5">
      <c r="A270" s="680" t="s">
        <v>1317</v>
      </c>
      <c r="B270" s="681" t="s">
        <v>1318</v>
      </c>
      <c r="C270" s="682">
        <v>0</v>
      </c>
      <c r="D270" s="682">
        <v>0</v>
      </c>
      <c r="E270" s="682">
        <v>0</v>
      </c>
    </row>
    <row r="271" spans="1:5">
      <c r="A271" s="680" t="s">
        <v>1319</v>
      </c>
      <c r="B271" s="681" t="s">
        <v>1320</v>
      </c>
      <c r="C271" s="682">
        <v>0</v>
      </c>
      <c r="D271" s="682">
        <v>0</v>
      </c>
      <c r="E271" s="682">
        <v>0</v>
      </c>
    </row>
    <row r="272" spans="1:5">
      <c r="A272" s="680" t="s">
        <v>1321</v>
      </c>
      <c r="B272" s="681" t="s">
        <v>1322</v>
      </c>
      <c r="C272" s="682">
        <v>0</v>
      </c>
      <c r="D272" s="682">
        <v>0</v>
      </c>
      <c r="E272" s="682">
        <v>0</v>
      </c>
    </row>
    <row r="273" spans="1:5">
      <c r="A273" s="680" t="s">
        <v>1323</v>
      </c>
      <c r="B273" s="681" t="s">
        <v>1324</v>
      </c>
      <c r="C273" s="682">
        <v>0</v>
      </c>
      <c r="D273" s="682">
        <v>0</v>
      </c>
      <c r="E273" s="682">
        <v>0</v>
      </c>
    </row>
    <row r="274" spans="1:5">
      <c r="A274" s="680" t="s">
        <v>1325</v>
      </c>
      <c r="B274" s="681" t="s">
        <v>1326</v>
      </c>
      <c r="C274" s="682">
        <v>0</v>
      </c>
      <c r="D274" s="682">
        <v>0</v>
      </c>
      <c r="E274" s="682">
        <v>0</v>
      </c>
    </row>
    <row r="275" spans="1:5">
      <c r="A275" s="683" t="s">
        <v>1327</v>
      </c>
      <c r="B275" s="684" t="s">
        <v>1328</v>
      </c>
      <c r="C275" s="685">
        <v>356581</v>
      </c>
      <c r="D275" s="685">
        <v>0</v>
      </c>
      <c r="E275" s="685">
        <v>356581</v>
      </c>
    </row>
    <row r="276" spans="1:5">
      <c r="A276" s="683" t="s">
        <v>1329</v>
      </c>
      <c r="B276" s="684" t="s">
        <v>1330</v>
      </c>
      <c r="C276" s="685">
        <v>3003787</v>
      </c>
      <c r="D276" s="685">
        <v>0</v>
      </c>
      <c r="E276" s="685">
        <v>3003787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76"/>
  <sheetViews>
    <sheetView workbookViewId="0">
      <pane ySplit="5" topLeftCell="A252" activePane="bottomLeft" state="frozen"/>
      <selection sqref="A1:E1"/>
      <selection pane="bottomLeft" activeCell="E1" sqref="E1"/>
    </sheetView>
  </sheetViews>
  <sheetFormatPr defaultRowHeight="12.75"/>
  <cols>
    <col min="1" max="1" width="8.140625" style="679" customWidth="1"/>
    <col min="2" max="2" width="82" style="679" customWidth="1"/>
    <col min="3" max="5" width="19.140625" style="679" customWidth="1"/>
    <col min="6" max="256" width="9.140625" style="679"/>
    <col min="257" max="257" width="8.140625" style="679" customWidth="1"/>
    <col min="258" max="258" width="82" style="679" customWidth="1"/>
    <col min="259" max="261" width="19.140625" style="679" customWidth="1"/>
    <col min="262" max="512" width="9.140625" style="679"/>
    <col min="513" max="513" width="8.140625" style="679" customWidth="1"/>
    <col min="514" max="514" width="82" style="679" customWidth="1"/>
    <col min="515" max="517" width="19.140625" style="679" customWidth="1"/>
    <col min="518" max="768" width="9.140625" style="679"/>
    <col min="769" max="769" width="8.140625" style="679" customWidth="1"/>
    <col min="770" max="770" width="82" style="679" customWidth="1"/>
    <col min="771" max="773" width="19.140625" style="679" customWidth="1"/>
    <col min="774" max="1024" width="9.140625" style="679"/>
    <col min="1025" max="1025" width="8.140625" style="679" customWidth="1"/>
    <col min="1026" max="1026" width="82" style="679" customWidth="1"/>
    <col min="1027" max="1029" width="19.140625" style="679" customWidth="1"/>
    <col min="1030" max="1280" width="9.140625" style="679"/>
    <col min="1281" max="1281" width="8.140625" style="679" customWidth="1"/>
    <col min="1282" max="1282" width="82" style="679" customWidth="1"/>
    <col min="1283" max="1285" width="19.140625" style="679" customWidth="1"/>
    <col min="1286" max="1536" width="9.140625" style="679"/>
    <col min="1537" max="1537" width="8.140625" style="679" customWidth="1"/>
    <col min="1538" max="1538" width="82" style="679" customWidth="1"/>
    <col min="1539" max="1541" width="19.140625" style="679" customWidth="1"/>
    <col min="1542" max="1792" width="9.140625" style="679"/>
    <col min="1793" max="1793" width="8.140625" style="679" customWidth="1"/>
    <col min="1794" max="1794" width="82" style="679" customWidth="1"/>
    <col min="1795" max="1797" width="19.140625" style="679" customWidth="1"/>
    <col min="1798" max="2048" width="9.140625" style="679"/>
    <col min="2049" max="2049" width="8.140625" style="679" customWidth="1"/>
    <col min="2050" max="2050" width="82" style="679" customWidth="1"/>
    <col min="2051" max="2053" width="19.140625" style="679" customWidth="1"/>
    <col min="2054" max="2304" width="9.140625" style="679"/>
    <col min="2305" max="2305" width="8.140625" style="679" customWidth="1"/>
    <col min="2306" max="2306" width="82" style="679" customWidth="1"/>
    <col min="2307" max="2309" width="19.140625" style="679" customWidth="1"/>
    <col min="2310" max="2560" width="9.140625" style="679"/>
    <col min="2561" max="2561" width="8.140625" style="679" customWidth="1"/>
    <col min="2562" max="2562" width="82" style="679" customWidth="1"/>
    <col min="2563" max="2565" width="19.140625" style="679" customWidth="1"/>
    <col min="2566" max="2816" width="9.140625" style="679"/>
    <col min="2817" max="2817" width="8.140625" style="679" customWidth="1"/>
    <col min="2818" max="2818" width="82" style="679" customWidth="1"/>
    <col min="2819" max="2821" width="19.140625" style="679" customWidth="1"/>
    <col min="2822" max="3072" width="9.140625" style="679"/>
    <col min="3073" max="3073" width="8.140625" style="679" customWidth="1"/>
    <col min="3074" max="3074" width="82" style="679" customWidth="1"/>
    <col min="3075" max="3077" width="19.140625" style="679" customWidth="1"/>
    <col min="3078" max="3328" width="9.140625" style="679"/>
    <col min="3329" max="3329" width="8.140625" style="679" customWidth="1"/>
    <col min="3330" max="3330" width="82" style="679" customWidth="1"/>
    <col min="3331" max="3333" width="19.140625" style="679" customWidth="1"/>
    <col min="3334" max="3584" width="9.140625" style="679"/>
    <col min="3585" max="3585" width="8.140625" style="679" customWidth="1"/>
    <col min="3586" max="3586" width="82" style="679" customWidth="1"/>
    <col min="3587" max="3589" width="19.140625" style="679" customWidth="1"/>
    <col min="3590" max="3840" width="9.140625" style="679"/>
    <col min="3841" max="3841" width="8.140625" style="679" customWidth="1"/>
    <col min="3842" max="3842" width="82" style="679" customWidth="1"/>
    <col min="3843" max="3845" width="19.140625" style="679" customWidth="1"/>
    <col min="3846" max="4096" width="9.140625" style="679"/>
    <col min="4097" max="4097" width="8.140625" style="679" customWidth="1"/>
    <col min="4098" max="4098" width="82" style="679" customWidth="1"/>
    <col min="4099" max="4101" width="19.140625" style="679" customWidth="1"/>
    <col min="4102" max="4352" width="9.140625" style="679"/>
    <col min="4353" max="4353" width="8.140625" style="679" customWidth="1"/>
    <col min="4354" max="4354" width="82" style="679" customWidth="1"/>
    <col min="4355" max="4357" width="19.140625" style="679" customWidth="1"/>
    <col min="4358" max="4608" width="9.140625" style="679"/>
    <col min="4609" max="4609" width="8.140625" style="679" customWidth="1"/>
    <col min="4610" max="4610" width="82" style="679" customWidth="1"/>
    <col min="4611" max="4613" width="19.140625" style="679" customWidth="1"/>
    <col min="4614" max="4864" width="9.140625" style="679"/>
    <col min="4865" max="4865" width="8.140625" style="679" customWidth="1"/>
    <col min="4866" max="4866" width="82" style="679" customWidth="1"/>
    <col min="4867" max="4869" width="19.140625" style="679" customWidth="1"/>
    <col min="4870" max="5120" width="9.140625" style="679"/>
    <col min="5121" max="5121" width="8.140625" style="679" customWidth="1"/>
    <col min="5122" max="5122" width="82" style="679" customWidth="1"/>
    <col min="5123" max="5125" width="19.140625" style="679" customWidth="1"/>
    <col min="5126" max="5376" width="9.140625" style="679"/>
    <col min="5377" max="5377" width="8.140625" style="679" customWidth="1"/>
    <col min="5378" max="5378" width="82" style="679" customWidth="1"/>
    <col min="5379" max="5381" width="19.140625" style="679" customWidth="1"/>
    <col min="5382" max="5632" width="9.140625" style="679"/>
    <col min="5633" max="5633" width="8.140625" style="679" customWidth="1"/>
    <col min="5634" max="5634" width="82" style="679" customWidth="1"/>
    <col min="5635" max="5637" width="19.140625" style="679" customWidth="1"/>
    <col min="5638" max="5888" width="9.140625" style="679"/>
    <col min="5889" max="5889" width="8.140625" style="679" customWidth="1"/>
    <col min="5890" max="5890" width="82" style="679" customWidth="1"/>
    <col min="5891" max="5893" width="19.140625" style="679" customWidth="1"/>
    <col min="5894" max="6144" width="9.140625" style="679"/>
    <col min="6145" max="6145" width="8.140625" style="679" customWidth="1"/>
    <col min="6146" max="6146" width="82" style="679" customWidth="1"/>
    <col min="6147" max="6149" width="19.140625" style="679" customWidth="1"/>
    <col min="6150" max="6400" width="9.140625" style="679"/>
    <col min="6401" max="6401" width="8.140625" style="679" customWidth="1"/>
    <col min="6402" max="6402" width="82" style="679" customWidth="1"/>
    <col min="6403" max="6405" width="19.140625" style="679" customWidth="1"/>
    <col min="6406" max="6656" width="9.140625" style="679"/>
    <col min="6657" max="6657" width="8.140625" style="679" customWidth="1"/>
    <col min="6658" max="6658" width="82" style="679" customWidth="1"/>
    <col min="6659" max="6661" width="19.140625" style="679" customWidth="1"/>
    <col min="6662" max="6912" width="9.140625" style="679"/>
    <col min="6913" max="6913" width="8.140625" style="679" customWidth="1"/>
    <col min="6914" max="6914" width="82" style="679" customWidth="1"/>
    <col min="6915" max="6917" width="19.140625" style="679" customWidth="1"/>
    <col min="6918" max="7168" width="9.140625" style="679"/>
    <col min="7169" max="7169" width="8.140625" style="679" customWidth="1"/>
    <col min="7170" max="7170" width="82" style="679" customWidth="1"/>
    <col min="7171" max="7173" width="19.140625" style="679" customWidth="1"/>
    <col min="7174" max="7424" width="9.140625" style="679"/>
    <col min="7425" max="7425" width="8.140625" style="679" customWidth="1"/>
    <col min="7426" max="7426" width="82" style="679" customWidth="1"/>
    <col min="7427" max="7429" width="19.140625" style="679" customWidth="1"/>
    <col min="7430" max="7680" width="9.140625" style="679"/>
    <col min="7681" max="7681" width="8.140625" style="679" customWidth="1"/>
    <col min="7682" max="7682" width="82" style="679" customWidth="1"/>
    <col min="7683" max="7685" width="19.140625" style="679" customWidth="1"/>
    <col min="7686" max="7936" width="9.140625" style="679"/>
    <col min="7937" max="7937" width="8.140625" style="679" customWidth="1"/>
    <col min="7938" max="7938" width="82" style="679" customWidth="1"/>
    <col min="7939" max="7941" width="19.140625" style="679" customWidth="1"/>
    <col min="7942" max="8192" width="9.140625" style="679"/>
    <col min="8193" max="8193" width="8.140625" style="679" customWidth="1"/>
    <col min="8194" max="8194" width="82" style="679" customWidth="1"/>
    <col min="8195" max="8197" width="19.140625" style="679" customWidth="1"/>
    <col min="8198" max="8448" width="9.140625" style="679"/>
    <col min="8449" max="8449" width="8.140625" style="679" customWidth="1"/>
    <col min="8450" max="8450" width="82" style="679" customWidth="1"/>
    <col min="8451" max="8453" width="19.140625" style="679" customWidth="1"/>
    <col min="8454" max="8704" width="9.140625" style="679"/>
    <col min="8705" max="8705" width="8.140625" style="679" customWidth="1"/>
    <col min="8706" max="8706" width="82" style="679" customWidth="1"/>
    <col min="8707" max="8709" width="19.140625" style="679" customWidth="1"/>
    <col min="8710" max="8960" width="9.140625" style="679"/>
    <col min="8961" max="8961" width="8.140625" style="679" customWidth="1"/>
    <col min="8962" max="8962" width="82" style="679" customWidth="1"/>
    <col min="8963" max="8965" width="19.140625" style="679" customWidth="1"/>
    <col min="8966" max="9216" width="9.140625" style="679"/>
    <col min="9217" max="9217" width="8.140625" style="679" customWidth="1"/>
    <col min="9218" max="9218" width="82" style="679" customWidth="1"/>
    <col min="9219" max="9221" width="19.140625" style="679" customWidth="1"/>
    <col min="9222" max="9472" width="9.140625" style="679"/>
    <col min="9473" max="9473" width="8.140625" style="679" customWidth="1"/>
    <col min="9474" max="9474" width="82" style="679" customWidth="1"/>
    <col min="9475" max="9477" width="19.140625" style="679" customWidth="1"/>
    <col min="9478" max="9728" width="9.140625" style="679"/>
    <col min="9729" max="9729" width="8.140625" style="679" customWidth="1"/>
    <col min="9730" max="9730" width="82" style="679" customWidth="1"/>
    <col min="9731" max="9733" width="19.140625" style="679" customWidth="1"/>
    <col min="9734" max="9984" width="9.140625" style="679"/>
    <col min="9985" max="9985" width="8.140625" style="679" customWidth="1"/>
    <col min="9986" max="9986" width="82" style="679" customWidth="1"/>
    <col min="9987" max="9989" width="19.140625" style="679" customWidth="1"/>
    <col min="9990" max="10240" width="9.140625" style="679"/>
    <col min="10241" max="10241" width="8.140625" style="679" customWidth="1"/>
    <col min="10242" max="10242" width="82" style="679" customWidth="1"/>
    <col min="10243" max="10245" width="19.140625" style="679" customWidth="1"/>
    <col min="10246" max="10496" width="9.140625" style="679"/>
    <col min="10497" max="10497" width="8.140625" style="679" customWidth="1"/>
    <col min="10498" max="10498" width="82" style="679" customWidth="1"/>
    <col min="10499" max="10501" width="19.140625" style="679" customWidth="1"/>
    <col min="10502" max="10752" width="9.140625" style="679"/>
    <col min="10753" max="10753" width="8.140625" style="679" customWidth="1"/>
    <col min="10754" max="10754" width="82" style="679" customWidth="1"/>
    <col min="10755" max="10757" width="19.140625" style="679" customWidth="1"/>
    <col min="10758" max="11008" width="9.140625" style="679"/>
    <col min="11009" max="11009" width="8.140625" style="679" customWidth="1"/>
    <col min="11010" max="11010" width="82" style="679" customWidth="1"/>
    <col min="11011" max="11013" width="19.140625" style="679" customWidth="1"/>
    <col min="11014" max="11264" width="9.140625" style="679"/>
    <col min="11265" max="11265" width="8.140625" style="679" customWidth="1"/>
    <col min="11266" max="11266" width="82" style="679" customWidth="1"/>
    <col min="11267" max="11269" width="19.140625" style="679" customWidth="1"/>
    <col min="11270" max="11520" width="9.140625" style="679"/>
    <col min="11521" max="11521" width="8.140625" style="679" customWidth="1"/>
    <col min="11522" max="11522" width="82" style="679" customWidth="1"/>
    <col min="11523" max="11525" width="19.140625" style="679" customWidth="1"/>
    <col min="11526" max="11776" width="9.140625" style="679"/>
    <col min="11777" max="11777" width="8.140625" style="679" customWidth="1"/>
    <col min="11778" max="11778" width="82" style="679" customWidth="1"/>
    <col min="11779" max="11781" width="19.140625" style="679" customWidth="1"/>
    <col min="11782" max="12032" width="9.140625" style="679"/>
    <col min="12033" max="12033" width="8.140625" style="679" customWidth="1"/>
    <col min="12034" max="12034" width="82" style="679" customWidth="1"/>
    <col min="12035" max="12037" width="19.140625" style="679" customWidth="1"/>
    <col min="12038" max="12288" width="9.140625" style="679"/>
    <col min="12289" max="12289" width="8.140625" style="679" customWidth="1"/>
    <col min="12290" max="12290" width="82" style="679" customWidth="1"/>
    <col min="12291" max="12293" width="19.140625" style="679" customWidth="1"/>
    <col min="12294" max="12544" width="9.140625" style="679"/>
    <col min="12545" max="12545" width="8.140625" style="679" customWidth="1"/>
    <col min="12546" max="12546" width="82" style="679" customWidth="1"/>
    <col min="12547" max="12549" width="19.140625" style="679" customWidth="1"/>
    <col min="12550" max="12800" width="9.140625" style="679"/>
    <col min="12801" max="12801" width="8.140625" style="679" customWidth="1"/>
    <col min="12802" max="12802" width="82" style="679" customWidth="1"/>
    <col min="12803" max="12805" width="19.140625" style="679" customWidth="1"/>
    <col min="12806" max="13056" width="9.140625" style="679"/>
    <col min="13057" max="13057" width="8.140625" style="679" customWidth="1"/>
    <col min="13058" max="13058" width="82" style="679" customWidth="1"/>
    <col min="13059" max="13061" width="19.140625" style="679" customWidth="1"/>
    <col min="13062" max="13312" width="9.140625" style="679"/>
    <col min="13313" max="13313" width="8.140625" style="679" customWidth="1"/>
    <col min="13314" max="13314" width="82" style="679" customWidth="1"/>
    <col min="13315" max="13317" width="19.140625" style="679" customWidth="1"/>
    <col min="13318" max="13568" width="9.140625" style="679"/>
    <col min="13569" max="13569" width="8.140625" style="679" customWidth="1"/>
    <col min="13570" max="13570" width="82" style="679" customWidth="1"/>
    <col min="13571" max="13573" width="19.140625" style="679" customWidth="1"/>
    <col min="13574" max="13824" width="9.140625" style="679"/>
    <col min="13825" max="13825" width="8.140625" style="679" customWidth="1"/>
    <col min="13826" max="13826" width="82" style="679" customWidth="1"/>
    <col min="13827" max="13829" width="19.140625" style="679" customWidth="1"/>
    <col min="13830" max="14080" width="9.140625" style="679"/>
    <col min="14081" max="14081" width="8.140625" style="679" customWidth="1"/>
    <col min="14082" max="14082" width="82" style="679" customWidth="1"/>
    <col min="14083" max="14085" width="19.140625" style="679" customWidth="1"/>
    <col min="14086" max="14336" width="9.140625" style="679"/>
    <col min="14337" max="14337" width="8.140625" style="679" customWidth="1"/>
    <col min="14338" max="14338" width="82" style="679" customWidth="1"/>
    <col min="14339" max="14341" width="19.140625" style="679" customWidth="1"/>
    <col min="14342" max="14592" width="9.140625" style="679"/>
    <col min="14593" max="14593" width="8.140625" style="679" customWidth="1"/>
    <col min="14594" max="14594" width="82" style="679" customWidth="1"/>
    <col min="14595" max="14597" width="19.140625" style="679" customWidth="1"/>
    <col min="14598" max="14848" width="9.140625" style="679"/>
    <col min="14849" max="14849" width="8.140625" style="679" customWidth="1"/>
    <col min="14850" max="14850" width="82" style="679" customWidth="1"/>
    <col min="14851" max="14853" width="19.140625" style="679" customWidth="1"/>
    <col min="14854" max="15104" width="9.140625" style="679"/>
    <col min="15105" max="15105" width="8.140625" style="679" customWidth="1"/>
    <col min="15106" max="15106" width="82" style="679" customWidth="1"/>
    <col min="15107" max="15109" width="19.140625" style="679" customWidth="1"/>
    <col min="15110" max="15360" width="9.140625" style="679"/>
    <col min="15361" max="15361" width="8.140625" style="679" customWidth="1"/>
    <col min="15362" max="15362" width="82" style="679" customWidth="1"/>
    <col min="15363" max="15365" width="19.140625" style="679" customWidth="1"/>
    <col min="15366" max="15616" width="9.140625" style="679"/>
    <col min="15617" max="15617" width="8.140625" style="679" customWidth="1"/>
    <col min="15618" max="15618" width="82" style="679" customWidth="1"/>
    <col min="15619" max="15621" width="19.140625" style="679" customWidth="1"/>
    <col min="15622" max="15872" width="9.140625" style="679"/>
    <col min="15873" max="15873" width="8.140625" style="679" customWidth="1"/>
    <col min="15874" max="15874" width="82" style="679" customWidth="1"/>
    <col min="15875" max="15877" width="19.140625" style="679" customWidth="1"/>
    <col min="15878" max="16128" width="9.140625" style="679"/>
    <col min="16129" max="16129" width="8.140625" style="679" customWidth="1"/>
    <col min="16130" max="16130" width="82" style="679" customWidth="1"/>
    <col min="16131" max="16133" width="19.140625" style="679" customWidth="1"/>
    <col min="16134" max="16384" width="9.140625" style="679"/>
  </cols>
  <sheetData>
    <row r="1" spans="1:5">
      <c r="E1" s="383" t="s">
        <v>1769</v>
      </c>
    </row>
    <row r="3" spans="1:5" ht="16.5" customHeight="1">
      <c r="A3" s="762" t="s">
        <v>1746</v>
      </c>
      <c r="B3" s="763"/>
      <c r="C3" s="763"/>
      <c r="D3" s="763"/>
      <c r="E3" s="763"/>
    </row>
    <row r="4" spans="1:5" ht="30">
      <c r="A4" s="687" t="s">
        <v>785</v>
      </c>
      <c r="B4" s="687" t="s">
        <v>362</v>
      </c>
      <c r="C4" s="687" t="s">
        <v>786</v>
      </c>
      <c r="D4" s="687" t="s">
        <v>787</v>
      </c>
      <c r="E4" s="687" t="s">
        <v>788</v>
      </c>
    </row>
    <row r="5" spans="1:5" ht="15">
      <c r="A5" s="687">
        <v>2</v>
      </c>
      <c r="B5" s="687">
        <v>3</v>
      </c>
      <c r="C5" s="687">
        <v>4</v>
      </c>
      <c r="D5" s="687">
        <v>5</v>
      </c>
      <c r="E5" s="687">
        <v>6</v>
      </c>
    </row>
    <row r="6" spans="1:5">
      <c r="A6" s="680" t="s">
        <v>789</v>
      </c>
      <c r="B6" s="681" t="s">
        <v>1331</v>
      </c>
      <c r="C6" s="682">
        <v>335318</v>
      </c>
      <c r="D6" s="682">
        <v>0</v>
      </c>
      <c r="E6" s="682">
        <v>335318</v>
      </c>
    </row>
    <row r="7" spans="1:5">
      <c r="A7" s="680" t="s">
        <v>791</v>
      </c>
      <c r="B7" s="681" t="s">
        <v>1332</v>
      </c>
      <c r="C7" s="682">
        <v>269355</v>
      </c>
      <c r="D7" s="682">
        <v>0</v>
      </c>
      <c r="E7" s="682">
        <v>269355</v>
      </c>
    </row>
    <row r="8" spans="1:5" ht="25.5">
      <c r="A8" s="680" t="s">
        <v>793</v>
      </c>
      <c r="B8" s="681" t="s">
        <v>1333</v>
      </c>
      <c r="C8" s="682">
        <v>489359</v>
      </c>
      <c r="D8" s="682">
        <v>0</v>
      </c>
      <c r="E8" s="682">
        <v>489359</v>
      </c>
    </row>
    <row r="9" spans="1:5">
      <c r="A9" s="680" t="s">
        <v>795</v>
      </c>
      <c r="B9" s="681" t="s">
        <v>1334</v>
      </c>
      <c r="C9" s="682">
        <v>22145</v>
      </c>
      <c r="D9" s="682">
        <v>0</v>
      </c>
      <c r="E9" s="682">
        <v>22145</v>
      </c>
    </row>
    <row r="10" spans="1:5">
      <c r="A10" s="680" t="s">
        <v>797</v>
      </c>
      <c r="B10" s="681" t="s">
        <v>1335</v>
      </c>
      <c r="C10" s="682">
        <v>52097</v>
      </c>
      <c r="D10" s="682">
        <v>0</v>
      </c>
      <c r="E10" s="682">
        <v>52097</v>
      </c>
    </row>
    <row r="11" spans="1:5">
      <c r="A11" s="680" t="s">
        <v>799</v>
      </c>
      <c r="B11" s="681" t="s">
        <v>1336</v>
      </c>
      <c r="C11" s="682">
        <v>286871</v>
      </c>
      <c r="D11" s="682">
        <v>0</v>
      </c>
      <c r="E11" s="682">
        <v>286871</v>
      </c>
    </row>
    <row r="12" spans="1:5">
      <c r="A12" s="683" t="s">
        <v>801</v>
      </c>
      <c r="B12" s="684" t="s">
        <v>1337</v>
      </c>
      <c r="C12" s="685">
        <v>1455145</v>
      </c>
      <c r="D12" s="685">
        <v>0</v>
      </c>
      <c r="E12" s="685">
        <v>1455145</v>
      </c>
    </row>
    <row r="13" spans="1:5">
      <c r="A13" s="680" t="s">
        <v>803</v>
      </c>
      <c r="B13" s="681" t="s">
        <v>1338</v>
      </c>
      <c r="C13" s="682">
        <v>13278</v>
      </c>
      <c r="D13" s="682">
        <v>0</v>
      </c>
      <c r="E13" s="682">
        <v>13278</v>
      </c>
    </row>
    <row r="14" spans="1:5" ht="25.5">
      <c r="A14" s="680" t="s">
        <v>805</v>
      </c>
      <c r="B14" s="681" t="s">
        <v>1339</v>
      </c>
      <c r="C14" s="682">
        <v>0</v>
      </c>
      <c r="D14" s="682">
        <v>0</v>
      </c>
      <c r="E14" s="682">
        <v>0</v>
      </c>
    </row>
    <row r="15" spans="1:5" ht="25.5">
      <c r="A15" s="680" t="s">
        <v>807</v>
      </c>
      <c r="B15" s="681" t="s">
        <v>1340</v>
      </c>
      <c r="C15" s="682">
        <v>0</v>
      </c>
      <c r="D15" s="682">
        <v>0</v>
      </c>
      <c r="E15" s="682">
        <v>0</v>
      </c>
    </row>
    <row r="16" spans="1:5">
      <c r="A16" s="680" t="s">
        <v>809</v>
      </c>
      <c r="B16" s="681" t="s">
        <v>1341</v>
      </c>
      <c r="C16" s="682">
        <v>0</v>
      </c>
      <c r="D16" s="682">
        <v>0</v>
      </c>
      <c r="E16" s="682">
        <v>0</v>
      </c>
    </row>
    <row r="17" spans="1:5">
      <c r="A17" s="680" t="s">
        <v>811</v>
      </c>
      <c r="B17" s="681" t="s">
        <v>1342</v>
      </c>
      <c r="C17" s="682">
        <v>0</v>
      </c>
      <c r="D17" s="682">
        <v>0</v>
      </c>
      <c r="E17" s="682">
        <v>0</v>
      </c>
    </row>
    <row r="18" spans="1:5" ht="25.5">
      <c r="A18" s="680" t="s">
        <v>813</v>
      </c>
      <c r="B18" s="681" t="s">
        <v>1343</v>
      </c>
      <c r="C18" s="682">
        <v>0</v>
      </c>
      <c r="D18" s="682">
        <v>0</v>
      </c>
      <c r="E18" s="682">
        <v>0</v>
      </c>
    </row>
    <row r="19" spans="1:5">
      <c r="A19" s="680" t="s">
        <v>815</v>
      </c>
      <c r="B19" s="681" t="s">
        <v>1344</v>
      </c>
      <c r="C19" s="682">
        <v>0</v>
      </c>
      <c r="D19" s="682">
        <v>0</v>
      </c>
      <c r="E19" s="682">
        <v>0</v>
      </c>
    </row>
    <row r="20" spans="1:5">
      <c r="A20" s="680" t="s">
        <v>817</v>
      </c>
      <c r="B20" s="681" t="s">
        <v>1345</v>
      </c>
      <c r="C20" s="682">
        <v>0</v>
      </c>
      <c r="D20" s="682">
        <v>0</v>
      </c>
      <c r="E20" s="682">
        <v>0</v>
      </c>
    </row>
    <row r="21" spans="1:5">
      <c r="A21" s="680" t="s">
        <v>819</v>
      </c>
      <c r="B21" s="681" t="s">
        <v>1346</v>
      </c>
      <c r="C21" s="682">
        <v>0</v>
      </c>
      <c r="D21" s="682">
        <v>0</v>
      </c>
      <c r="E21" s="682">
        <v>0</v>
      </c>
    </row>
    <row r="22" spans="1:5">
      <c r="A22" s="680" t="s">
        <v>821</v>
      </c>
      <c r="B22" s="681" t="s">
        <v>1347</v>
      </c>
      <c r="C22" s="682">
        <v>0</v>
      </c>
      <c r="D22" s="682">
        <v>0</v>
      </c>
      <c r="E22" s="682">
        <v>0</v>
      </c>
    </row>
    <row r="23" spans="1:5">
      <c r="A23" s="680" t="s">
        <v>823</v>
      </c>
      <c r="B23" s="681" t="s">
        <v>1348</v>
      </c>
      <c r="C23" s="682">
        <v>0</v>
      </c>
      <c r="D23" s="682">
        <v>0</v>
      </c>
      <c r="E23" s="682">
        <v>0</v>
      </c>
    </row>
    <row r="24" spans="1:5">
      <c r="A24" s="680" t="s">
        <v>825</v>
      </c>
      <c r="B24" s="681" t="s">
        <v>1349</v>
      </c>
      <c r="C24" s="682">
        <v>0</v>
      </c>
      <c r="D24" s="682">
        <v>0</v>
      </c>
      <c r="E24" s="682">
        <v>0</v>
      </c>
    </row>
    <row r="25" spans="1:5">
      <c r="A25" s="680" t="s">
        <v>827</v>
      </c>
      <c r="B25" s="681" t="s">
        <v>1350</v>
      </c>
      <c r="C25" s="682">
        <v>0</v>
      </c>
      <c r="D25" s="682">
        <v>0</v>
      </c>
      <c r="E25" s="682">
        <v>0</v>
      </c>
    </row>
    <row r="26" spans="1:5" ht="25.5">
      <c r="A26" s="680" t="s">
        <v>829</v>
      </c>
      <c r="B26" s="681" t="s">
        <v>1351</v>
      </c>
      <c r="C26" s="682">
        <v>0</v>
      </c>
      <c r="D26" s="682">
        <v>0</v>
      </c>
      <c r="E26" s="682">
        <v>0</v>
      </c>
    </row>
    <row r="27" spans="1:5">
      <c r="A27" s="680" t="s">
        <v>831</v>
      </c>
      <c r="B27" s="681" t="s">
        <v>1352</v>
      </c>
      <c r="C27" s="682">
        <v>0</v>
      </c>
      <c r="D27" s="682">
        <v>0</v>
      </c>
      <c r="E27" s="682">
        <v>0</v>
      </c>
    </row>
    <row r="28" spans="1:5">
      <c r="A28" s="680" t="s">
        <v>833</v>
      </c>
      <c r="B28" s="681" t="s">
        <v>1353</v>
      </c>
      <c r="C28" s="682">
        <v>0</v>
      </c>
      <c r="D28" s="682">
        <v>0</v>
      </c>
      <c r="E28" s="682">
        <v>0</v>
      </c>
    </row>
    <row r="29" spans="1:5" ht="25.5">
      <c r="A29" s="680" t="s">
        <v>835</v>
      </c>
      <c r="B29" s="681" t="s">
        <v>1354</v>
      </c>
      <c r="C29" s="682">
        <v>0</v>
      </c>
      <c r="D29" s="682">
        <v>0</v>
      </c>
      <c r="E29" s="682">
        <v>0</v>
      </c>
    </row>
    <row r="30" spans="1:5">
      <c r="A30" s="680" t="s">
        <v>837</v>
      </c>
      <c r="B30" s="681" t="s">
        <v>1355</v>
      </c>
      <c r="C30" s="682">
        <v>0</v>
      </c>
      <c r="D30" s="682">
        <v>0</v>
      </c>
      <c r="E30" s="682">
        <v>0</v>
      </c>
    </row>
    <row r="31" spans="1:5">
      <c r="A31" s="680" t="s">
        <v>839</v>
      </c>
      <c r="B31" s="681" t="s">
        <v>1356</v>
      </c>
      <c r="C31" s="682">
        <v>0</v>
      </c>
      <c r="D31" s="682">
        <v>0</v>
      </c>
      <c r="E31" s="682">
        <v>0</v>
      </c>
    </row>
    <row r="32" spans="1:5">
      <c r="A32" s="680" t="s">
        <v>841</v>
      </c>
      <c r="B32" s="681" t="s">
        <v>1357</v>
      </c>
      <c r="C32" s="682">
        <v>0</v>
      </c>
      <c r="D32" s="682">
        <v>0</v>
      </c>
      <c r="E32" s="682">
        <v>0</v>
      </c>
    </row>
    <row r="33" spans="1:5">
      <c r="A33" s="680" t="s">
        <v>843</v>
      </c>
      <c r="B33" s="681" t="s">
        <v>1358</v>
      </c>
      <c r="C33" s="682">
        <v>0</v>
      </c>
      <c r="D33" s="682">
        <v>0</v>
      </c>
      <c r="E33" s="682">
        <v>0</v>
      </c>
    </row>
    <row r="34" spans="1:5">
      <c r="A34" s="680" t="s">
        <v>845</v>
      </c>
      <c r="B34" s="681" t="s">
        <v>1359</v>
      </c>
      <c r="C34" s="682">
        <v>0</v>
      </c>
      <c r="D34" s="682">
        <v>0</v>
      </c>
      <c r="E34" s="682">
        <v>0</v>
      </c>
    </row>
    <row r="35" spans="1:5">
      <c r="A35" s="680" t="s">
        <v>847</v>
      </c>
      <c r="B35" s="681" t="s">
        <v>1360</v>
      </c>
      <c r="C35" s="682">
        <v>0</v>
      </c>
      <c r="D35" s="682">
        <v>0</v>
      </c>
      <c r="E35" s="682">
        <v>0</v>
      </c>
    </row>
    <row r="36" spans="1:5">
      <c r="A36" s="680" t="s">
        <v>849</v>
      </c>
      <c r="B36" s="681" t="s">
        <v>1361</v>
      </c>
      <c r="C36" s="682">
        <v>0</v>
      </c>
      <c r="D36" s="682">
        <v>0</v>
      </c>
      <c r="E36" s="682">
        <v>0</v>
      </c>
    </row>
    <row r="37" spans="1:5">
      <c r="A37" s="680" t="s">
        <v>851</v>
      </c>
      <c r="B37" s="681" t="s">
        <v>1362</v>
      </c>
      <c r="C37" s="682">
        <v>144975</v>
      </c>
      <c r="D37" s="682">
        <v>0</v>
      </c>
      <c r="E37" s="682">
        <v>144975</v>
      </c>
    </row>
    <row r="38" spans="1:5">
      <c r="A38" s="680" t="s">
        <v>853</v>
      </c>
      <c r="B38" s="681" t="s">
        <v>1363</v>
      </c>
      <c r="C38" s="682">
        <v>52505</v>
      </c>
      <c r="D38" s="682">
        <v>0</v>
      </c>
      <c r="E38" s="682">
        <v>52505</v>
      </c>
    </row>
    <row r="39" spans="1:5">
      <c r="A39" s="680" t="s">
        <v>855</v>
      </c>
      <c r="B39" s="681" t="s">
        <v>1364</v>
      </c>
      <c r="C39" s="682">
        <v>0</v>
      </c>
      <c r="D39" s="682">
        <v>0</v>
      </c>
      <c r="E39" s="682">
        <v>0</v>
      </c>
    </row>
    <row r="40" spans="1:5" ht="25.5">
      <c r="A40" s="680" t="s">
        <v>857</v>
      </c>
      <c r="B40" s="681" t="s">
        <v>1365</v>
      </c>
      <c r="C40" s="682">
        <v>2461</v>
      </c>
      <c r="D40" s="682">
        <v>0</v>
      </c>
      <c r="E40" s="682">
        <v>2461</v>
      </c>
    </row>
    <row r="41" spans="1:5">
      <c r="A41" s="680" t="s">
        <v>859</v>
      </c>
      <c r="B41" s="681" t="s">
        <v>1366</v>
      </c>
      <c r="C41" s="682">
        <v>883</v>
      </c>
      <c r="D41" s="682">
        <v>0</v>
      </c>
      <c r="E41" s="682">
        <v>883</v>
      </c>
    </row>
    <row r="42" spans="1:5">
      <c r="A42" s="680" t="s">
        <v>861</v>
      </c>
      <c r="B42" s="681" t="s">
        <v>1367</v>
      </c>
      <c r="C42" s="682">
        <v>38157</v>
      </c>
      <c r="D42" s="682">
        <v>0</v>
      </c>
      <c r="E42" s="682">
        <v>38157</v>
      </c>
    </row>
    <row r="43" spans="1:5">
      <c r="A43" s="680" t="s">
        <v>863</v>
      </c>
      <c r="B43" s="681" t="s">
        <v>1368</v>
      </c>
      <c r="C43" s="682">
        <v>25124</v>
      </c>
      <c r="D43" s="682">
        <v>0</v>
      </c>
      <c r="E43" s="682">
        <v>25124</v>
      </c>
    </row>
    <row r="44" spans="1:5">
      <c r="A44" s="680" t="s">
        <v>865</v>
      </c>
      <c r="B44" s="681" t="s">
        <v>1369</v>
      </c>
      <c r="C44" s="682">
        <v>21165</v>
      </c>
      <c r="D44" s="682">
        <v>0</v>
      </c>
      <c r="E44" s="682">
        <v>21165</v>
      </c>
    </row>
    <row r="45" spans="1:5">
      <c r="A45" s="680" t="s">
        <v>867</v>
      </c>
      <c r="B45" s="681" t="s">
        <v>1370</v>
      </c>
      <c r="C45" s="682">
        <v>4580</v>
      </c>
      <c r="D45" s="682">
        <v>0</v>
      </c>
      <c r="E45" s="682">
        <v>4580</v>
      </c>
    </row>
    <row r="46" spans="1:5">
      <c r="A46" s="680" t="s">
        <v>869</v>
      </c>
      <c r="B46" s="681" t="s">
        <v>1371</v>
      </c>
      <c r="C46" s="682">
        <v>100</v>
      </c>
      <c r="D46" s="682">
        <v>0</v>
      </c>
      <c r="E46" s="682">
        <v>100</v>
      </c>
    </row>
    <row r="47" spans="1:5">
      <c r="A47" s="680" t="s">
        <v>871</v>
      </c>
      <c r="B47" s="681" t="s">
        <v>1372</v>
      </c>
      <c r="C47" s="682">
        <v>0</v>
      </c>
      <c r="D47" s="682">
        <v>0</v>
      </c>
      <c r="E47" s="682">
        <v>0</v>
      </c>
    </row>
    <row r="48" spans="1:5">
      <c r="A48" s="683" t="s">
        <v>873</v>
      </c>
      <c r="B48" s="684" t="s">
        <v>1373</v>
      </c>
      <c r="C48" s="685">
        <v>1613398</v>
      </c>
      <c r="D48" s="685">
        <v>0</v>
      </c>
      <c r="E48" s="685">
        <v>1613398</v>
      </c>
    </row>
    <row r="49" spans="1:5">
      <c r="A49" s="680" t="s">
        <v>875</v>
      </c>
      <c r="B49" s="681" t="s">
        <v>1374</v>
      </c>
      <c r="C49" s="682">
        <v>619612</v>
      </c>
      <c r="D49" s="682">
        <v>0</v>
      </c>
      <c r="E49" s="682">
        <v>619612</v>
      </c>
    </row>
    <row r="50" spans="1:5" ht="25.5">
      <c r="A50" s="680" t="s">
        <v>877</v>
      </c>
      <c r="B50" s="681" t="s">
        <v>1375</v>
      </c>
      <c r="C50" s="682">
        <v>0</v>
      </c>
      <c r="D50" s="682">
        <v>0</v>
      </c>
      <c r="E50" s="682">
        <v>0</v>
      </c>
    </row>
    <row r="51" spans="1:5" ht="25.5">
      <c r="A51" s="680" t="s">
        <v>879</v>
      </c>
      <c r="B51" s="681" t="s">
        <v>1376</v>
      </c>
      <c r="C51" s="682">
        <v>0</v>
      </c>
      <c r="D51" s="682">
        <v>0</v>
      </c>
      <c r="E51" s="682">
        <v>0</v>
      </c>
    </row>
    <row r="52" spans="1:5">
      <c r="A52" s="680" t="s">
        <v>881</v>
      </c>
      <c r="B52" s="681" t="s">
        <v>1377</v>
      </c>
      <c r="C52" s="682">
        <v>0</v>
      </c>
      <c r="D52" s="682">
        <v>0</v>
      </c>
      <c r="E52" s="682">
        <v>0</v>
      </c>
    </row>
    <row r="53" spans="1:5">
      <c r="A53" s="680" t="s">
        <v>883</v>
      </c>
      <c r="B53" s="681" t="s">
        <v>1378</v>
      </c>
      <c r="C53" s="682">
        <v>0</v>
      </c>
      <c r="D53" s="682">
        <v>0</v>
      </c>
      <c r="E53" s="682">
        <v>0</v>
      </c>
    </row>
    <row r="54" spans="1:5" ht="25.5">
      <c r="A54" s="680" t="s">
        <v>885</v>
      </c>
      <c r="B54" s="681" t="s">
        <v>1379</v>
      </c>
      <c r="C54" s="682">
        <v>0</v>
      </c>
      <c r="D54" s="682">
        <v>0</v>
      </c>
      <c r="E54" s="682">
        <v>0</v>
      </c>
    </row>
    <row r="55" spans="1:5">
      <c r="A55" s="680" t="s">
        <v>887</v>
      </c>
      <c r="B55" s="681" t="s">
        <v>1380</v>
      </c>
      <c r="C55" s="682">
        <v>0</v>
      </c>
      <c r="D55" s="682">
        <v>0</v>
      </c>
      <c r="E55" s="682">
        <v>0</v>
      </c>
    </row>
    <row r="56" spans="1:5">
      <c r="A56" s="680" t="s">
        <v>889</v>
      </c>
      <c r="B56" s="681" t="s">
        <v>1381</v>
      </c>
      <c r="C56" s="682">
        <v>0</v>
      </c>
      <c r="D56" s="682">
        <v>0</v>
      </c>
      <c r="E56" s="682">
        <v>0</v>
      </c>
    </row>
    <row r="57" spans="1:5">
      <c r="A57" s="680" t="s">
        <v>891</v>
      </c>
      <c r="B57" s="681" t="s">
        <v>1382</v>
      </c>
      <c r="C57" s="682">
        <v>0</v>
      </c>
      <c r="D57" s="682">
        <v>0</v>
      </c>
      <c r="E57" s="682">
        <v>0</v>
      </c>
    </row>
    <row r="58" spans="1:5">
      <c r="A58" s="680" t="s">
        <v>893</v>
      </c>
      <c r="B58" s="681" t="s">
        <v>1383</v>
      </c>
      <c r="C58" s="682">
        <v>0</v>
      </c>
      <c r="D58" s="682">
        <v>0</v>
      </c>
      <c r="E58" s="682">
        <v>0</v>
      </c>
    </row>
    <row r="59" spans="1:5">
      <c r="A59" s="680" t="s">
        <v>895</v>
      </c>
      <c r="B59" s="681" t="s">
        <v>1384</v>
      </c>
      <c r="C59" s="682">
        <v>0</v>
      </c>
      <c r="D59" s="682">
        <v>0</v>
      </c>
      <c r="E59" s="682">
        <v>0</v>
      </c>
    </row>
    <row r="60" spans="1:5">
      <c r="A60" s="680" t="s">
        <v>897</v>
      </c>
      <c r="B60" s="681" t="s">
        <v>1385</v>
      </c>
      <c r="C60" s="682">
        <v>0</v>
      </c>
      <c r="D60" s="682">
        <v>0</v>
      </c>
      <c r="E60" s="682">
        <v>0</v>
      </c>
    </row>
    <row r="61" spans="1:5">
      <c r="A61" s="680" t="s">
        <v>899</v>
      </c>
      <c r="B61" s="681" t="s">
        <v>1386</v>
      </c>
      <c r="C61" s="682">
        <v>0</v>
      </c>
      <c r="D61" s="682">
        <v>0</v>
      </c>
      <c r="E61" s="682">
        <v>0</v>
      </c>
    </row>
    <row r="62" spans="1:5" ht="25.5">
      <c r="A62" s="680" t="s">
        <v>901</v>
      </c>
      <c r="B62" s="681" t="s">
        <v>1387</v>
      </c>
      <c r="C62" s="682">
        <v>0</v>
      </c>
      <c r="D62" s="682">
        <v>0</v>
      </c>
      <c r="E62" s="682">
        <v>0</v>
      </c>
    </row>
    <row r="63" spans="1:5">
      <c r="A63" s="680" t="s">
        <v>903</v>
      </c>
      <c r="B63" s="681" t="s">
        <v>1388</v>
      </c>
      <c r="C63" s="682">
        <v>0</v>
      </c>
      <c r="D63" s="682">
        <v>0</v>
      </c>
      <c r="E63" s="682">
        <v>0</v>
      </c>
    </row>
    <row r="64" spans="1:5">
      <c r="A64" s="680" t="s">
        <v>905</v>
      </c>
      <c r="B64" s="681" t="s">
        <v>1389</v>
      </c>
      <c r="C64" s="682">
        <v>0</v>
      </c>
      <c r="D64" s="682">
        <v>0</v>
      </c>
      <c r="E64" s="682">
        <v>0</v>
      </c>
    </row>
    <row r="65" spans="1:5" ht="25.5">
      <c r="A65" s="680" t="s">
        <v>907</v>
      </c>
      <c r="B65" s="681" t="s">
        <v>1390</v>
      </c>
      <c r="C65" s="682">
        <v>0</v>
      </c>
      <c r="D65" s="682">
        <v>0</v>
      </c>
      <c r="E65" s="682">
        <v>0</v>
      </c>
    </row>
    <row r="66" spans="1:5">
      <c r="A66" s="680" t="s">
        <v>909</v>
      </c>
      <c r="B66" s="681" t="s">
        <v>1391</v>
      </c>
      <c r="C66" s="682">
        <v>0</v>
      </c>
      <c r="D66" s="682">
        <v>0</v>
      </c>
      <c r="E66" s="682">
        <v>0</v>
      </c>
    </row>
    <row r="67" spans="1:5">
      <c r="A67" s="680" t="s">
        <v>911</v>
      </c>
      <c r="B67" s="681" t="s">
        <v>1392</v>
      </c>
      <c r="C67" s="682">
        <v>0</v>
      </c>
      <c r="D67" s="682">
        <v>0</v>
      </c>
      <c r="E67" s="682">
        <v>0</v>
      </c>
    </row>
    <row r="68" spans="1:5">
      <c r="A68" s="680" t="s">
        <v>913</v>
      </c>
      <c r="B68" s="681" t="s">
        <v>1393</v>
      </c>
      <c r="C68" s="682">
        <v>0</v>
      </c>
      <c r="D68" s="682">
        <v>0</v>
      </c>
      <c r="E68" s="682">
        <v>0</v>
      </c>
    </row>
    <row r="69" spans="1:5">
      <c r="A69" s="680" t="s">
        <v>915</v>
      </c>
      <c r="B69" s="681" t="s">
        <v>1394</v>
      </c>
      <c r="C69" s="682">
        <v>0</v>
      </c>
      <c r="D69" s="682">
        <v>0</v>
      </c>
      <c r="E69" s="682">
        <v>0</v>
      </c>
    </row>
    <row r="70" spans="1:5">
      <c r="A70" s="680" t="s">
        <v>917</v>
      </c>
      <c r="B70" s="681" t="s">
        <v>1395</v>
      </c>
      <c r="C70" s="682">
        <v>0</v>
      </c>
      <c r="D70" s="682">
        <v>0</v>
      </c>
      <c r="E70" s="682">
        <v>0</v>
      </c>
    </row>
    <row r="71" spans="1:5">
      <c r="A71" s="680" t="s">
        <v>919</v>
      </c>
      <c r="B71" s="681" t="s">
        <v>1396</v>
      </c>
      <c r="C71" s="682">
        <v>0</v>
      </c>
      <c r="D71" s="682">
        <v>0</v>
      </c>
      <c r="E71" s="682">
        <v>0</v>
      </c>
    </row>
    <row r="72" spans="1:5">
      <c r="A72" s="680" t="s">
        <v>921</v>
      </c>
      <c r="B72" s="681" t="s">
        <v>1397</v>
      </c>
      <c r="C72" s="682">
        <v>0</v>
      </c>
      <c r="D72" s="682">
        <v>0</v>
      </c>
      <c r="E72" s="682">
        <v>0</v>
      </c>
    </row>
    <row r="73" spans="1:5" ht="25.5">
      <c r="A73" s="680" t="s">
        <v>923</v>
      </c>
      <c r="B73" s="681" t="s">
        <v>1398</v>
      </c>
      <c r="C73" s="682">
        <v>124473</v>
      </c>
      <c r="D73" s="682">
        <v>0</v>
      </c>
      <c r="E73" s="682">
        <v>124473</v>
      </c>
    </row>
    <row r="74" spans="1:5">
      <c r="A74" s="680" t="s">
        <v>925</v>
      </c>
      <c r="B74" s="681" t="s">
        <v>1399</v>
      </c>
      <c r="C74" s="682">
        <v>0</v>
      </c>
      <c r="D74" s="682">
        <v>0</v>
      </c>
      <c r="E74" s="682">
        <v>0</v>
      </c>
    </row>
    <row r="75" spans="1:5">
      <c r="A75" s="680" t="s">
        <v>927</v>
      </c>
      <c r="B75" s="681" t="s">
        <v>1400</v>
      </c>
      <c r="C75" s="682">
        <v>0</v>
      </c>
      <c r="D75" s="682">
        <v>0</v>
      </c>
      <c r="E75" s="682">
        <v>0</v>
      </c>
    </row>
    <row r="76" spans="1:5" ht="25.5">
      <c r="A76" s="680" t="s">
        <v>929</v>
      </c>
      <c r="B76" s="681" t="s">
        <v>1401</v>
      </c>
      <c r="C76" s="682">
        <v>124473</v>
      </c>
      <c r="D76" s="682">
        <v>0</v>
      </c>
      <c r="E76" s="682">
        <v>124473</v>
      </c>
    </row>
    <row r="77" spans="1:5">
      <c r="A77" s="680" t="s">
        <v>931</v>
      </c>
      <c r="B77" s="681" t="s">
        <v>1402</v>
      </c>
      <c r="C77" s="682">
        <v>0</v>
      </c>
      <c r="D77" s="682">
        <v>0</v>
      </c>
      <c r="E77" s="682">
        <v>0</v>
      </c>
    </row>
    <row r="78" spans="1:5">
      <c r="A78" s="680" t="s">
        <v>933</v>
      </c>
      <c r="B78" s="681" t="s">
        <v>1403</v>
      </c>
      <c r="C78" s="682">
        <v>0</v>
      </c>
      <c r="D78" s="682">
        <v>0</v>
      </c>
      <c r="E78" s="682">
        <v>0</v>
      </c>
    </row>
    <row r="79" spans="1:5">
      <c r="A79" s="680" t="s">
        <v>935</v>
      </c>
      <c r="B79" s="681" t="s">
        <v>1404</v>
      </c>
      <c r="C79" s="682">
        <v>0</v>
      </c>
      <c r="D79" s="682">
        <v>0</v>
      </c>
      <c r="E79" s="682">
        <v>0</v>
      </c>
    </row>
    <row r="80" spans="1:5">
      <c r="A80" s="680" t="s">
        <v>937</v>
      </c>
      <c r="B80" s="681" t="s">
        <v>1405</v>
      </c>
      <c r="C80" s="682">
        <v>0</v>
      </c>
      <c r="D80" s="682">
        <v>0</v>
      </c>
      <c r="E80" s="682">
        <v>0</v>
      </c>
    </row>
    <row r="81" spans="1:5">
      <c r="A81" s="680" t="s">
        <v>939</v>
      </c>
      <c r="B81" s="681" t="s">
        <v>1406</v>
      </c>
      <c r="C81" s="682">
        <v>0</v>
      </c>
      <c r="D81" s="682">
        <v>0</v>
      </c>
      <c r="E81" s="682">
        <v>0</v>
      </c>
    </row>
    <row r="82" spans="1:5">
      <c r="A82" s="680" t="s">
        <v>941</v>
      </c>
      <c r="B82" s="681" t="s">
        <v>1407</v>
      </c>
      <c r="C82" s="682">
        <v>0</v>
      </c>
      <c r="D82" s="682">
        <v>0</v>
      </c>
      <c r="E82" s="682">
        <v>0</v>
      </c>
    </row>
    <row r="83" spans="1:5">
      <c r="A83" s="680" t="s">
        <v>943</v>
      </c>
      <c r="B83" s="681" t="s">
        <v>1408</v>
      </c>
      <c r="C83" s="682">
        <v>0</v>
      </c>
      <c r="D83" s="682">
        <v>0</v>
      </c>
      <c r="E83" s="682">
        <v>0</v>
      </c>
    </row>
    <row r="84" spans="1:5">
      <c r="A84" s="683" t="s">
        <v>945</v>
      </c>
      <c r="B84" s="684" t="s">
        <v>1409</v>
      </c>
      <c r="C84" s="685">
        <v>744085</v>
      </c>
      <c r="D84" s="685">
        <v>0</v>
      </c>
      <c r="E84" s="685">
        <v>744085</v>
      </c>
    </row>
    <row r="85" spans="1:5">
      <c r="A85" s="680" t="s">
        <v>947</v>
      </c>
      <c r="B85" s="681" t="s">
        <v>1410</v>
      </c>
      <c r="C85" s="682">
        <v>0</v>
      </c>
      <c r="D85" s="682">
        <v>0</v>
      </c>
      <c r="E85" s="682">
        <v>0</v>
      </c>
    </row>
    <row r="86" spans="1:5">
      <c r="A86" s="680" t="s">
        <v>949</v>
      </c>
      <c r="B86" s="681" t="s">
        <v>1411</v>
      </c>
      <c r="C86" s="682">
        <v>0</v>
      </c>
      <c r="D86" s="682">
        <v>0</v>
      </c>
      <c r="E86" s="682">
        <v>0</v>
      </c>
    </row>
    <row r="87" spans="1:5" ht="25.5">
      <c r="A87" s="680" t="s">
        <v>951</v>
      </c>
      <c r="B87" s="681" t="s">
        <v>1412</v>
      </c>
      <c r="C87" s="682">
        <v>0</v>
      </c>
      <c r="D87" s="682">
        <v>0</v>
      </c>
      <c r="E87" s="682">
        <v>0</v>
      </c>
    </row>
    <row r="88" spans="1:5">
      <c r="A88" s="680" t="s">
        <v>953</v>
      </c>
      <c r="B88" s="681" t="s">
        <v>1413</v>
      </c>
      <c r="C88" s="682">
        <v>0</v>
      </c>
      <c r="D88" s="682">
        <v>0</v>
      </c>
      <c r="E88" s="682">
        <v>0</v>
      </c>
    </row>
    <row r="89" spans="1:5">
      <c r="A89" s="680" t="s">
        <v>955</v>
      </c>
      <c r="B89" s="681" t="s">
        <v>1414</v>
      </c>
      <c r="C89" s="682">
        <v>0</v>
      </c>
      <c r="D89" s="682">
        <v>0</v>
      </c>
      <c r="E89" s="682">
        <v>0</v>
      </c>
    </row>
    <row r="90" spans="1:5">
      <c r="A90" s="680" t="s">
        <v>957</v>
      </c>
      <c r="B90" s="681" t="s">
        <v>1415</v>
      </c>
      <c r="C90" s="682">
        <v>0</v>
      </c>
      <c r="D90" s="682">
        <v>0</v>
      </c>
      <c r="E90" s="682">
        <v>0</v>
      </c>
    </row>
    <row r="91" spans="1:5">
      <c r="A91" s="680" t="s">
        <v>959</v>
      </c>
      <c r="B91" s="681" t="s">
        <v>1416</v>
      </c>
      <c r="C91" s="682">
        <v>0</v>
      </c>
      <c r="D91" s="682">
        <v>0</v>
      </c>
      <c r="E91" s="682">
        <v>0</v>
      </c>
    </row>
    <row r="92" spans="1:5">
      <c r="A92" s="680" t="s">
        <v>961</v>
      </c>
      <c r="B92" s="681" t="s">
        <v>1417</v>
      </c>
      <c r="C92" s="682">
        <v>0</v>
      </c>
      <c r="D92" s="682">
        <v>0</v>
      </c>
      <c r="E92" s="682">
        <v>0</v>
      </c>
    </row>
    <row r="93" spans="1:5">
      <c r="A93" s="680" t="s">
        <v>963</v>
      </c>
      <c r="B93" s="681" t="s">
        <v>1418</v>
      </c>
      <c r="C93" s="682">
        <v>0</v>
      </c>
      <c r="D93" s="682">
        <v>0</v>
      </c>
      <c r="E93" s="682">
        <v>0</v>
      </c>
    </row>
    <row r="94" spans="1:5">
      <c r="A94" s="680" t="s">
        <v>965</v>
      </c>
      <c r="B94" s="681" t="s">
        <v>1419</v>
      </c>
      <c r="C94" s="682">
        <v>0</v>
      </c>
      <c r="D94" s="682">
        <v>0</v>
      </c>
      <c r="E94" s="682">
        <v>0</v>
      </c>
    </row>
    <row r="95" spans="1:5">
      <c r="A95" s="680" t="s">
        <v>967</v>
      </c>
      <c r="B95" s="681" t="s">
        <v>1420</v>
      </c>
      <c r="C95" s="682">
        <v>0</v>
      </c>
      <c r="D95" s="682">
        <v>0</v>
      </c>
      <c r="E95" s="682">
        <v>0</v>
      </c>
    </row>
    <row r="96" spans="1:5">
      <c r="A96" s="680" t="s">
        <v>969</v>
      </c>
      <c r="B96" s="681" t="s">
        <v>1421</v>
      </c>
      <c r="C96" s="682">
        <v>0</v>
      </c>
      <c r="D96" s="682">
        <v>0</v>
      </c>
      <c r="E96" s="682">
        <v>0</v>
      </c>
    </row>
    <row r="97" spans="1:5">
      <c r="A97" s="680" t="s">
        <v>971</v>
      </c>
      <c r="B97" s="681" t="s">
        <v>1422</v>
      </c>
      <c r="C97" s="682">
        <v>0</v>
      </c>
      <c r="D97" s="682">
        <v>0</v>
      </c>
      <c r="E97" s="682">
        <v>0</v>
      </c>
    </row>
    <row r="98" spans="1:5">
      <c r="A98" s="683" t="s">
        <v>973</v>
      </c>
      <c r="B98" s="684" t="s">
        <v>1423</v>
      </c>
      <c r="C98" s="685">
        <v>0</v>
      </c>
      <c r="D98" s="685">
        <v>0</v>
      </c>
      <c r="E98" s="685">
        <v>0</v>
      </c>
    </row>
    <row r="99" spans="1:5">
      <c r="A99" s="680" t="s">
        <v>975</v>
      </c>
      <c r="B99" s="681" t="s">
        <v>1424</v>
      </c>
      <c r="C99" s="682">
        <v>0</v>
      </c>
      <c r="D99" s="682">
        <v>0</v>
      </c>
      <c r="E99" s="682">
        <v>0</v>
      </c>
    </row>
    <row r="100" spans="1:5">
      <c r="A100" s="680" t="s">
        <v>977</v>
      </c>
      <c r="B100" s="681" t="s">
        <v>1425</v>
      </c>
      <c r="C100" s="682">
        <v>0</v>
      </c>
      <c r="D100" s="682">
        <v>0</v>
      </c>
      <c r="E100" s="682">
        <v>0</v>
      </c>
    </row>
    <row r="101" spans="1:5" ht="25.5">
      <c r="A101" s="680" t="s">
        <v>979</v>
      </c>
      <c r="B101" s="681" t="s">
        <v>1426</v>
      </c>
      <c r="C101" s="682">
        <v>0</v>
      </c>
      <c r="D101" s="682">
        <v>0</v>
      </c>
      <c r="E101" s="682">
        <v>0</v>
      </c>
    </row>
    <row r="102" spans="1:5">
      <c r="A102" s="680" t="s">
        <v>981</v>
      </c>
      <c r="B102" s="681" t="s">
        <v>1427</v>
      </c>
      <c r="C102" s="682">
        <v>0</v>
      </c>
      <c r="D102" s="682">
        <v>0</v>
      </c>
      <c r="E102" s="682">
        <v>0</v>
      </c>
    </row>
    <row r="103" spans="1:5">
      <c r="A103" s="680" t="s">
        <v>983</v>
      </c>
      <c r="B103" s="681" t="s">
        <v>1428</v>
      </c>
      <c r="C103" s="682">
        <v>0</v>
      </c>
      <c r="D103" s="682">
        <v>0</v>
      </c>
      <c r="E103" s="682">
        <v>0</v>
      </c>
    </row>
    <row r="104" spans="1:5">
      <c r="A104" s="680" t="s">
        <v>985</v>
      </c>
      <c r="B104" s="681" t="s">
        <v>1429</v>
      </c>
      <c r="C104" s="682">
        <v>0</v>
      </c>
      <c r="D104" s="682">
        <v>0</v>
      </c>
      <c r="E104" s="682">
        <v>0</v>
      </c>
    </row>
    <row r="105" spans="1:5">
      <c r="A105" s="680" t="s">
        <v>987</v>
      </c>
      <c r="B105" s="681" t="s">
        <v>1430</v>
      </c>
      <c r="C105" s="682">
        <v>0</v>
      </c>
      <c r="D105" s="682">
        <v>0</v>
      </c>
      <c r="E105" s="682">
        <v>0</v>
      </c>
    </row>
    <row r="106" spans="1:5">
      <c r="A106" s="680" t="s">
        <v>989</v>
      </c>
      <c r="B106" s="681" t="s">
        <v>1431</v>
      </c>
      <c r="C106" s="682">
        <v>0</v>
      </c>
      <c r="D106" s="682">
        <v>0</v>
      </c>
      <c r="E106" s="682">
        <v>0</v>
      </c>
    </row>
    <row r="107" spans="1:5">
      <c r="A107" s="680" t="s">
        <v>991</v>
      </c>
      <c r="B107" s="681" t="s">
        <v>1432</v>
      </c>
      <c r="C107" s="682">
        <v>0</v>
      </c>
      <c r="D107" s="682">
        <v>0</v>
      </c>
      <c r="E107" s="682">
        <v>0</v>
      </c>
    </row>
    <row r="108" spans="1:5">
      <c r="A108" s="680" t="s">
        <v>993</v>
      </c>
      <c r="B108" s="681" t="s">
        <v>1433</v>
      </c>
      <c r="C108" s="682">
        <v>0</v>
      </c>
      <c r="D108" s="682">
        <v>0</v>
      </c>
      <c r="E108" s="682">
        <v>0</v>
      </c>
    </row>
    <row r="109" spans="1:5">
      <c r="A109" s="680" t="s">
        <v>995</v>
      </c>
      <c r="B109" s="681" t="s">
        <v>1434</v>
      </c>
      <c r="C109" s="682">
        <v>0</v>
      </c>
      <c r="D109" s="682">
        <v>0</v>
      </c>
      <c r="E109" s="682">
        <v>0</v>
      </c>
    </row>
    <row r="110" spans="1:5">
      <c r="A110" s="680" t="s">
        <v>997</v>
      </c>
      <c r="B110" s="681" t="s">
        <v>1435</v>
      </c>
      <c r="C110" s="682">
        <v>0</v>
      </c>
      <c r="D110" s="682">
        <v>0</v>
      </c>
      <c r="E110" s="682">
        <v>0</v>
      </c>
    </row>
    <row r="111" spans="1:5">
      <c r="A111" s="680" t="s">
        <v>999</v>
      </c>
      <c r="B111" s="681" t="s">
        <v>1436</v>
      </c>
      <c r="C111" s="682">
        <v>0</v>
      </c>
      <c r="D111" s="682">
        <v>0</v>
      </c>
      <c r="E111" s="682">
        <v>0</v>
      </c>
    </row>
    <row r="112" spans="1:5">
      <c r="A112" s="680" t="s">
        <v>1001</v>
      </c>
      <c r="B112" s="681" t="s">
        <v>1437</v>
      </c>
      <c r="C112" s="682">
        <v>0</v>
      </c>
      <c r="D112" s="682">
        <v>0</v>
      </c>
      <c r="E112" s="682">
        <v>0</v>
      </c>
    </row>
    <row r="113" spans="1:5">
      <c r="A113" s="680" t="s">
        <v>1003</v>
      </c>
      <c r="B113" s="681" t="s">
        <v>1438</v>
      </c>
      <c r="C113" s="682">
        <v>0</v>
      </c>
      <c r="D113" s="682">
        <v>0</v>
      </c>
      <c r="E113" s="682">
        <v>0</v>
      </c>
    </row>
    <row r="114" spans="1:5">
      <c r="A114" s="680" t="s">
        <v>1005</v>
      </c>
      <c r="B114" s="681" t="s">
        <v>1439</v>
      </c>
      <c r="C114" s="682">
        <v>91064</v>
      </c>
      <c r="D114" s="682">
        <v>0</v>
      </c>
      <c r="E114" s="682">
        <v>91064</v>
      </c>
    </row>
    <row r="115" spans="1:5">
      <c r="A115" s="680" t="s">
        <v>1007</v>
      </c>
      <c r="B115" s="681" t="s">
        <v>1440</v>
      </c>
      <c r="C115" s="682">
        <v>31009</v>
      </c>
      <c r="D115" s="682">
        <v>0</v>
      </c>
      <c r="E115" s="682">
        <v>31009</v>
      </c>
    </row>
    <row r="116" spans="1:5">
      <c r="A116" s="680" t="s">
        <v>1009</v>
      </c>
      <c r="B116" s="681" t="s">
        <v>1441</v>
      </c>
      <c r="C116" s="682">
        <v>0</v>
      </c>
      <c r="D116" s="682">
        <v>0</v>
      </c>
      <c r="E116" s="682">
        <v>0</v>
      </c>
    </row>
    <row r="117" spans="1:5">
      <c r="A117" s="680" t="s">
        <v>1011</v>
      </c>
      <c r="B117" s="681" t="s">
        <v>1442</v>
      </c>
      <c r="C117" s="682">
        <v>60055</v>
      </c>
      <c r="D117" s="682">
        <v>0</v>
      </c>
      <c r="E117" s="682">
        <v>60055</v>
      </c>
    </row>
    <row r="118" spans="1:5">
      <c r="A118" s="680" t="s">
        <v>1013</v>
      </c>
      <c r="B118" s="681" t="s">
        <v>1443</v>
      </c>
      <c r="C118" s="682">
        <v>0</v>
      </c>
      <c r="D118" s="682">
        <v>0</v>
      </c>
      <c r="E118" s="682">
        <v>0</v>
      </c>
    </row>
    <row r="119" spans="1:5">
      <c r="A119" s="680" t="s">
        <v>1015</v>
      </c>
      <c r="B119" s="681" t="s">
        <v>1444</v>
      </c>
      <c r="C119" s="682">
        <v>0</v>
      </c>
      <c r="D119" s="682">
        <v>0</v>
      </c>
      <c r="E119" s="682">
        <v>0</v>
      </c>
    </row>
    <row r="120" spans="1:5">
      <c r="A120" s="680" t="s">
        <v>1017</v>
      </c>
      <c r="B120" s="681" t="s">
        <v>1445</v>
      </c>
      <c r="C120" s="682">
        <v>0</v>
      </c>
      <c r="D120" s="682">
        <v>0</v>
      </c>
      <c r="E120" s="682">
        <v>0</v>
      </c>
    </row>
    <row r="121" spans="1:5">
      <c r="A121" s="680" t="s">
        <v>1019</v>
      </c>
      <c r="B121" s="681" t="s">
        <v>1446</v>
      </c>
      <c r="C121" s="682">
        <v>0</v>
      </c>
      <c r="D121" s="682">
        <v>0</v>
      </c>
      <c r="E121" s="682">
        <v>0</v>
      </c>
    </row>
    <row r="122" spans="1:5">
      <c r="A122" s="680" t="s">
        <v>1021</v>
      </c>
      <c r="B122" s="681" t="s">
        <v>1447</v>
      </c>
      <c r="C122" s="682">
        <v>467257</v>
      </c>
      <c r="D122" s="682">
        <v>0</v>
      </c>
      <c r="E122" s="682">
        <v>467257</v>
      </c>
    </row>
    <row r="123" spans="1:5">
      <c r="A123" s="680" t="s">
        <v>1023</v>
      </c>
      <c r="B123" s="681" t="s">
        <v>1448</v>
      </c>
      <c r="C123" s="682">
        <v>0</v>
      </c>
      <c r="D123" s="682">
        <v>0</v>
      </c>
      <c r="E123" s="682">
        <v>0</v>
      </c>
    </row>
    <row r="124" spans="1:5">
      <c r="A124" s="680" t="s">
        <v>1025</v>
      </c>
      <c r="B124" s="681" t="s">
        <v>1449</v>
      </c>
      <c r="C124" s="682">
        <v>0</v>
      </c>
      <c r="D124" s="682">
        <v>0</v>
      </c>
      <c r="E124" s="682">
        <v>0</v>
      </c>
    </row>
    <row r="125" spans="1:5">
      <c r="A125" s="680" t="s">
        <v>1027</v>
      </c>
      <c r="B125" s="681" t="s">
        <v>1450</v>
      </c>
      <c r="C125" s="682">
        <v>0</v>
      </c>
      <c r="D125" s="682">
        <v>0</v>
      </c>
      <c r="E125" s="682">
        <v>0</v>
      </c>
    </row>
    <row r="126" spans="1:5">
      <c r="A126" s="680" t="s">
        <v>1029</v>
      </c>
      <c r="B126" s="681" t="s">
        <v>1451</v>
      </c>
      <c r="C126" s="682">
        <v>0</v>
      </c>
      <c r="D126" s="682">
        <v>0</v>
      </c>
      <c r="E126" s="682">
        <v>0</v>
      </c>
    </row>
    <row r="127" spans="1:5">
      <c r="A127" s="680" t="s">
        <v>1031</v>
      </c>
      <c r="B127" s="681" t="s">
        <v>1452</v>
      </c>
      <c r="C127" s="682">
        <v>0</v>
      </c>
      <c r="D127" s="682">
        <v>0</v>
      </c>
      <c r="E127" s="682">
        <v>0</v>
      </c>
    </row>
    <row r="128" spans="1:5">
      <c r="A128" s="680" t="s">
        <v>1033</v>
      </c>
      <c r="B128" s="681" t="s">
        <v>1453</v>
      </c>
      <c r="C128" s="682">
        <v>0</v>
      </c>
      <c r="D128" s="682">
        <v>0</v>
      </c>
      <c r="E128" s="682">
        <v>0</v>
      </c>
    </row>
    <row r="129" spans="1:5" ht="25.5">
      <c r="A129" s="680" t="s">
        <v>1035</v>
      </c>
      <c r="B129" s="681" t="s">
        <v>1454</v>
      </c>
      <c r="C129" s="682">
        <v>467257</v>
      </c>
      <c r="D129" s="682">
        <v>0</v>
      </c>
      <c r="E129" s="682">
        <v>467257</v>
      </c>
    </row>
    <row r="130" spans="1:5">
      <c r="A130" s="680" t="s">
        <v>1037</v>
      </c>
      <c r="B130" s="681" t="s">
        <v>1455</v>
      </c>
      <c r="C130" s="682">
        <v>0</v>
      </c>
      <c r="D130" s="682">
        <v>0</v>
      </c>
      <c r="E130" s="682">
        <v>0</v>
      </c>
    </row>
    <row r="131" spans="1:5">
      <c r="A131" s="680" t="s">
        <v>1039</v>
      </c>
      <c r="B131" s="681" t="s">
        <v>1456</v>
      </c>
      <c r="C131" s="682">
        <v>0</v>
      </c>
      <c r="D131" s="682">
        <v>0</v>
      </c>
      <c r="E131" s="682">
        <v>0</v>
      </c>
    </row>
    <row r="132" spans="1:5">
      <c r="A132" s="680" t="s">
        <v>1041</v>
      </c>
      <c r="B132" s="681" t="s">
        <v>1457</v>
      </c>
      <c r="C132" s="682">
        <v>0</v>
      </c>
      <c r="D132" s="682">
        <v>0</v>
      </c>
      <c r="E132" s="682">
        <v>0</v>
      </c>
    </row>
    <row r="133" spans="1:5" ht="25.5">
      <c r="A133" s="680" t="s">
        <v>1043</v>
      </c>
      <c r="B133" s="681" t="s">
        <v>1458</v>
      </c>
      <c r="C133" s="682">
        <v>0</v>
      </c>
      <c r="D133" s="682">
        <v>0</v>
      </c>
      <c r="E133" s="682">
        <v>0</v>
      </c>
    </row>
    <row r="134" spans="1:5" ht="25.5">
      <c r="A134" s="680" t="s">
        <v>1045</v>
      </c>
      <c r="B134" s="681" t="s">
        <v>1459</v>
      </c>
      <c r="C134" s="682">
        <v>0</v>
      </c>
      <c r="D134" s="682">
        <v>0</v>
      </c>
      <c r="E134" s="682">
        <v>0</v>
      </c>
    </row>
    <row r="135" spans="1:5">
      <c r="A135" s="680" t="s">
        <v>1047</v>
      </c>
      <c r="B135" s="681" t="s">
        <v>1460</v>
      </c>
      <c r="C135" s="682">
        <v>0</v>
      </c>
      <c r="D135" s="682">
        <v>0</v>
      </c>
      <c r="E135" s="682">
        <v>0</v>
      </c>
    </row>
    <row r="136" spans="1:5" ht="25.5">
      <c r="A136" s="680" t="s">
        <v>1049</v>
      </c>
      <c r="B136" s="681" t="s">
        <v>1461</v>
      </c>
      <c r="C136" s="682">
        <v>0</v>
      </c>
      <c r="D136" s="682">
        <v>0</v>
      </c>
      <c r="E136" s="682">
        <v>0</v>
      </c>
    </row>
    <row r="137" spans="1:5" ht="25.5">
      <c r="A137" s="680" t="s">
        <v>1051</v>
      </c>
      <c r="B137" s="681" t="s">
        <v>1462</v>
      </c>
      <c r="C137" s="682">
        <v>0</v>
      </c>
      <c r="D137" s="682">
        <v>0</v>
      </c>
      <c r="E137" s="682">
        <v>0</v>
      </c>
    </row>
    <row r="138" spans="1:5">
      <c r="A138" s="680" t="s">
        <v>1053</v>
      </c>
      <c r="B138" s="681" t="s">
        <v>1463</v>
      </c>
      <c r="C138" s="682">
        <v>0</v>
      </c>
      <c r="D138" s="682">
        <v>0</v>
      </c>
      <c r="E138" s="682">
        <v>0</v>
      </c>
    </row>
    <row r="139" spans="1:5">
      <c r="A139" s="680" t="s">
        <v>1055</v>
      </c>
      <c r="B139" s="681" t="s">
        <v>1464</v>
      </c>
      <c r="C139" s="682">
        <v>0</v>
      </c>
      <c r="D139" s="682">
        <v>0</v>
      </c>
      <c r="E139" s="682">
        <v>0</v>
      </c>
    </row>
    <row r="140" spans="1:5">
      <c r="A140" s="680" t="s">
        <v>1057</v>
      </c>
      <c r="B140" s="681" t="s">
        <v>1465</v>
      </c>
      <c r="C140" s="682">
        <v>0</v>
      </c>
      <c r="D140" s="682">
        <v>0</v>
      </c>
      <c r="E140" s="682">
        <v>0</v>
      </c>
    </row>
    <row r="141" spans="1:5">
      <c r="A141" s="680" t="s">
        <v>1059</v>
      </c>
      <c r="B141" s="681" t="s">
        <v>1466</v>
      </c>
      <c r="C141" s="682">
        <v>0</v>
      </c>
      <c r="D141" s="682">
        <v>0</v>
      </c>
      <c r="E141" s="682">
        <v>0</v>
      </c>
    </row>
    <row r="142" spans="1:5">
      <c r="A142" s="680" t="s">
        <v>1061</v>
      </c>
      <c r="B142" s="681" t="s">
        <v>1467</v>
      </c>
      <c r="C142" s="682">
        <v>0</v>
      </c>
      <c r="D142" s="682">
        <v>0</v>
      </c>
      <c r="E142" s="682">
        <v>0</v>
      </c>
    </row>
    <row r="143" spans="1:5">
      <c r="A143" s="680" t="s">
        <v>1063</v>
      </c>
      <c r="B143" s="681" t="s">
        <v>1468</v>
      </c>
      <c r="C143" s="682">
        <v>0</v>
      </c>
      <c r="D143" s="682">
        <v>0</v>
      </c>
      <c r="E143" s="682">
        <v>0</v>
      </c>
    </row>
    <row r="144" spans="1:5">
      <c r="A144" s="680" t="s">
        <v>1065</v>
      </c>
      <c r="B144" s="681" t="s">
        <v>1469</v>
      </c>
      <c r="C144" s="682">
        <v>0</v>
      </c>
      <c r="D144" s="682">
        <v>0</v>
      </c>
      <c r="E144" s="682">
        <v>0</v>
      </c>
    </row>
    <row r="145" spans="1:5">
      <c r="A145" s="680" t="s">
        <v>1067</v>
      </c>
      <c r="B145" s="681" t="s">
        <v>1470</v>
      </c>
      <c r="C145" s="682">
        <v>0</v>
      </c>
      <c r="D145" s="682">
        <v>0</v>
      </c>
      <c r="E145" s="682">
        <v>0</v>
      </c>
    </row>
    <row r="146" spans="1:5">
      <c r="A146" s="680" t="s">
        <v>1069</v>
      </c>
      <c r="B146" s="681" t="s">
        <v>1471</v>
      </c>
      <c r="C146" s="682">
        <v>0</v>
      </c>
      <c r="D146" s="682">
        <v>0</v>
      </c>
      <c r="E146" s="682">
        <v>0</v>
      </c>
    </row>
    <row r="147" spans="1:5">
      <c r="A147" s="680" t="s">
        <v>1071</v>
      </c>
      <c r="B147" s="681" t="s">
        <v>1472</v>
      </c>
      <c r="C147" s="682">
        <v>0</v>
      </c>
      <c r="D147" s="682">
        <v>0</v>
      </c>
      <c r="E147" s="682">
        <v>0</v>
      </c>
    </row>
    <row r="148" spans="1:5">
      <c r="A148" s="680" t="s">
        <v>1073</v>
      </c>
      <c r="B148" s="681" t="s">
        <v>1473</v>
      </c>
      <c r="C148" s="682">
        <v>46374</v>
      </c>
      <c r="D148" s="682">
        <v>0</v>
      </c>
      <c r="E148" s="682">
        <v>46374</v>
      </c>
    </row>
    <row r="149" spans="1:5">
      <c r="A149" s="680" t="s">
        <v>1075</v>
      </c>
      <c r="B149" s="681" t="s">
        <v>1474</v>
      </c>
      <c r="C149" s="682">
        <v>0</v>
      </c>
      <c r="D149" s="682">
        <v>0</v>
      </c>
      <c r="E149" s="682">
        <v>0</v>
      </c>
    </row>
    <row r="150" spans="1:5">
      <c r="A150" s="680" t="s">
        <v>1077</v>
      </c>
      <c r="B150" s="681" t="s">
        <v>1475</v>
      </c>
      <c r="C150" s="682">
        <v>46374</v>
      </c>
      <c r="D150" s="682">
        <v>0</v>
      </c>
      <c r="E150" s="682">
        <v>46374</v>
      </c>
    </row>
    <row r="151" spans="1:5">
      <c r="A151" s="680" t="s">
        <v>1079</v>
      </c>
      <c r="B151" s="681" t="s">
        <v>1476</v>
      </c>
      <c r="C151" s="682">
        <v>0</v>
      </c>
      <c r="D151" s="682">
        <v>0</v>
      </c>
      <c r="E151" s="682">
        <v>0</v>
      </c>
    </row>
    <row r="152" spans="1:5">
      <c r="A152" s="680" t="s">
        <v>1081</v>
      </c>
      <c r="B152" s="681" t="s">
        <v>1477</v>
      </c>
      <c r="C152" s="682">
        <v>0</v>
      </c>
      <c r="D152" s="682">
        <v>0</v>
      </c>
      <c r="E152" s="682">
        <v>0</v>
      </c>
    </row>
    <row r="153" spans="1:5">
      <c r="A153" s="680" t="s">
        <v>1083</v>
      </c>
      <c r="B153" s="681" t="s">
        <v>1478</v>
      </c>
      <c r="C153" s="682">
        <v>15708</v>
      </c>
      <c r="D153" s="682">
        <v>0</v>
      </c>
      <c r="E153" s="682">
        <v>15708</v>
      </c>
    </row>
    <row r="154" spans="1:5">
      <c r="A154" s="680" t="s">
        <v>1085</v>
      </c>
      <c r="B154" s="681" t="s">
        <v>1479</v>
      </c>
      <c r="C154" s="682">
        <v>0</v>
      </c>
      <c r="D154" s="682">
        <v>0</v>
      </c>
      <c r="E154" s="682">
        <v>0</v>
      </c>
    </row>
    <row r="155" spans="1:5">
      <c r="A155" s="680" t="s">
        <v>1087</v>
      </c>
      <c r="B155" s="681" t="s">
        <v>1480</v>
      </c>
      <c r="C155" s="682">
        <v>0</v>
      </c>
      <c r="D155" s="682">
        <v>0</v>
      </c>
      <c r="E155" s="682">
        <v>0</v>
      </c>
    </row>
    <row r="156" spans="1:5" ht="25.5">
      <c r="A156" s="680" t="s">
        <v>1089</v>
      </c>
      <c r="B156" s="681" t="s">
        <v>1481</v>
      </c>
      <c r="C156" s="682">
        <v>0</v>
      </c>
      <c r="D156" s="682">
        <v>0</v>
      </c>
      <c r="E156" s="682">
        <v>0</v>
      </c>
    </row>
    <row r="157" spans="1:5">
      <c r="A157" s="680" t="s">
        <v>1091</v>
      </c>
      <c r="B157" s="681" t="s">
        <v>1482</v>
      </c>
      <c r="C157" s="682">
        <v>0</v>
      </c>
      <c r="D157" s="682">
        <v>0</v>
      </c>
      <c r="E157" s="682">
        <v>0</v>
      </c>
    </row>
    <row r="158" spans="1:5">
      <c r="A158" s="680" t="s">
        <v>1093</v>
      </c>
      <c r="B158" s="681" t="s">
        <v>1483</v>
      </c>
      <c r="C158" s="682">
        <v>0</v>
      </c>
      <c r="D158" s="682">
        <v>0</v>
      </c>
      <c r="E158" s="682">
        <v>0</v>
      </c>
    </row>
    <row r="159" spans="1:5">
      <c r="A159" s="680" t="s">
        <v>1095</v>
      </c>
      <c r="B159" s="681" t="s">
        <v>1484</v>
      </c>
      <c r="C159" s="682">
        <v>0</v>
      </c>
      <c r="D159" s="682">
        <v>0</v>
      </c>
      <c r="E159" s="682">
        <v>0</v>
      </c>
    </row>
    <row r="160" spans="1:5">
      <c r="A160" s="680" t="s">
        <v>1097</v>
      </c>
      <c r="B160" s="681" t="s">
        <v>1485</v>
      </c>
      <c r="C160" s="682">
        <v>0</v>
      </c>
      <c r="D160" s="682">
        <v>0</v>
      </c>
      <c r="E160" s="682">
        <v>0</v>
      </c>
    </row>
    <row r="161" spans="1:5">
      <c r="A161" s="680" t="s">
        <v>1099</v>
      </c>
      <c r="B161" s="681" t="s">
        <v>1486</v>
      </c>
      <c r="C161" s="682">
        <v>11432</v>
      </c>
      <c r="D161" s="682">
        <v>0</v>
      </c>
      <c r="E161" s="682">
        <v>11432</v>
      </c>
    </row>
    <row r="162" spans="1:5">
      <c r="A162" s="680" t="s">
        <v>1101</v>
      </c>
      <c r="B162" s="681" t="s">
        <v>1487</v>
      </c>
      <c r="C162" s="682">
        <v>4276</v>
      </c>
      <c r="D162" s="682">
        <v>0</v>
      </c>
      <c r="E162" s="682">
        <v>4276</v>
      </c>
    </row>
    <row r="163" spans="1:5">
      <c r="A163" s="680" t="s">
        <v>1103</v>
      </c>
      <c r="B163" s="681" t="s">
        <v>1488</v>
      </c>
      <c r="C163" s="682">
        <v>0</v>
      </c>
      <c r="D163" s="682">
        <v>0</v>
      </c>
      <c r="E163" s="682">
        <v>0</v>
      </c>
    </row>
    <row r="164" spans="1:5">
      <c r="A164" s="680" t="s">
        <v>1105</v>
      </c>
      <c r="B164" s="681" t="s">
        <v>1489</v>
      </c>
      <c r="C164" s="682">
        <v>0</v>
      </c>
      <c r="D164" s="682">
        <v>0</v>
      </c>
      <c r="E164" s="682">
        <v>0</v>
      </c>
    </row>
    <row r="165" spans="1:5">
      <c r="A165" s="680" t="s">
        <v>1107</v>
      </c>
      <c r="B165" s="681" t="s">
        <v>1490</v>
      </c>
      <c r="C165" s="682">
        <v>0</v>
      </c>
      <c r="D165" s="682">
        <v>0</v>
      </c>
      <c r="E165" s="682">
        <v>0</v>
      </c>
    </row>
    <row r="166" spans="1:5">
      <c r="A166" s="680" t="s">
        <v>1109</v>
      </c>
      <c r="B166" s="681" t="s">
        <v>1491</v>
      </c>
      <c r="C166" s="682">
        <v>0</v>
      </c>
      <c r="D166" s="682">
        <v>0</v>
      </c>
      <c r="E166" s="682">
        <v>0</v>
      </c>
    </row>
    <row r="167" spans="1:5">
      <c r="A167" s="680" t="s">
        <v>1111</v>
      </c>
      <c r="B167" s="681" t="s">
        <v>1492</v>
      </c>
      <c r="C167" s="682">
        <v>0</v>
      </c>
      <c r="D167" s="682">
        <v>0</v>
      </c>
      <c r="E167" s="682">
        <v>0</v>
      </c>
    </row>
    <row r="168" spans="1:5">
      <c r="A168" s="680" t="s">
        <v>1113</v>
      </c>
      <c r="B168" s="681" t="s">
        <v>1493</v>
      </c>
      <c r="C168" s="682">
        <v>0</v>
      </c>
      <c r="D168" s="682">
        <v>0</v>
      </c>
      <c r="E168" s="682">
        <v>0</v>
      </c>
    </row>
    <row r="169" spans="1:5">
      <c r="A169" s="680" t="s">
        <v>1115</v>
      </c>
      <c r="B169" s="681" t="s">
        <v>1494</v>
      </c>
      <c r="C169" s="682">
        <v>0</v>
      </c>
      <c r="D169" s="682">
        <v>0</v>
      </c>
      <c r="E169" s="682">
        <v>0</v>
      </c>
    </row>
    <row r="170" spans="1:5">
      <c r="A170" s="683" t="s">
        <v>1117</v>
      </c>
      <c r="B170" s="684" t="s">
        <v>1495</v>
      </c>
      <c r="C170" s="685">
        <v>529339</v>
      </c>
      <c r="D170" s="685">
        <v>0</v>
      </c>
      <c r="E170" s="685">
        <v>529339</v>
      </c>
    </row>
    <row r="171" spans="1:5">
      <c r="A171" s="680" t="s">
        <v>1119</v>
      </c>
      <c r="B171" s="681" t="s">
        <v>1496</v>
      </c>
      <c r="C171" s="682">
        <v>14937</v>
      </c>
      <c r="D171" s="682">
        <v>0</v>
      </c>
      <c r="E171" s="682">
        <v>14937</v>
      </c>
    </row>
    <row r="172" spans="1:5">
      <c r="A172" s="680" t="s">
        <v>1121</v>
      </c>
      <c r="B172" s="681" t="s">
        <v>1497</v>
      </c>
      <c r="C172" s="682">
        <v>0</v>
      </c>
      <c r="D172" s="682">
        <v>0</v>
      </c>
      <c r="E172" s="682">
        <v>0</v>
      </c>
    </row>
    <row r="173" spans="1:5">
      <c r="A173" s="680" t="s">
        <v>1123</v>
      </c>
      <c r="B173" s="681" t="s">
        <v>1498</v>
      </c>
      <c r="C173" s="682">
        <v>0</v>
      </c>
      <c r="D173" s="682">
        <v>0</v>
      </c>
      <c r="E173" s="682">
        <v>0</v>
      </c>
    </row>
    <row r="174" spans="1:5">
      <c r="A174" s="680" t="s">
        <v>1125</v>
      </c>
      <c r="B174" s="681" t="s">
        <v>1499</v>
      </c>
      <c r="C174" s="682">
        <v>2836</v>
      </c>
      <c r="D174" s="682">
        <v>0</v>
      </c>
      <c r="E174" s="682">
        <v>2836</v>
      </c>
    </row>
    <row r="175" spans="1:5">
      <c r="A175" s="680" t="s">
        <v>1127</v>
      </c>
      <c r="B175" s="681" t="s">
        <v>1500</v>
      </c>
      <c r="C175" s="682">
        <v>0</v>
      </c>
      <c r="D175" s="682">
        <v>0</v>
      </c>
      <c r="E175" s="682">
        <v>0</v>
      </c>
    </row>
    <row r="176" spans="1:5">
      <c r="A176" s="680" t="s">
        <v>1129</v>
      </c>
      <c r="B176" s="681" t="s">
        <v>1501</v>
      </c>
      <c r="C176" s="682">
        <v>0</v>
      </c>
      <c r="D176" s="682">
        <v>0</v>
      </c>
      <c r="E176" s="682">
        <v>0</v>
      </c>
    </row>
    <row r="177" spans="1:5" ht="25.5">
      <c r="A177" s="680" t="s">
        <v>1131</v>
      </c>
      <c r="B177" s="681" t="s">
        <v>1502</v>
      </c>
      <c r="C177" s="682">
        <v>0</v>
      </c>
      <c r="D177" s="682">
        <v>0</v>
      </c>
      <c r="E177" s="682">
        <v>0</v>
      </c>
    </row>
    <row r="178" spans="1:5">
      <c r="A178" s="680" t="s">
        <v>1133</v>
      </c>
      <c r="B178" s="681" t="s">
        <v>1503</v>
      </c>
      <c r="C178" s="682">
        <v>1301</v>
      </c>
      <c r="D178" s="682">
        <v>0</v>
      </c>
      <c r="E178" s="682">
        <v>1301</v>
      </c>
    </row>
    <row r="179" spans="1:5">
      <c r="A179" s="680" t="s">
        <v>1135</v>
      </c>
      <c r="B179" s="681" t="s">
        <v>1504</v>
      </c>
      <c r="C179" s="682">
        <v>0</v>
      </c>
      <c r="D179" s="682">
        <v>0</v>
      </c>
      <c r="E179" s="682">
        <v>0</v>
      </c>
    </row>
    <row r="180" spans="1:5">
      <c r="A180" s="680" t="s">
        <v>1137</v>
      </c>
      <c r="B180" s="681" t="s">
        <v>1505</v>
      </c>
      <c r="C180" s="682">
        <v>0</v>
      </c>
      <c r="D180" s="682">
        <v>0</v>
      </c>
      <c r="E180" s="682">
        <v>0</v>
      </c>
    </row>
    <row r="181" spans="1:5">
      <c r="A181" s="680" t="s">
        <v>1139</v>
      </c>
      <c r="B181" s="681" t="s">
        <v>1506</v>
      </c>
      <c r="C181" s="682">
        <v>0</v>
      </c>
      <c r="D181" s="682">
        <v>0</v>
      </c>
      <c r="E181" s="682">
        <v>0</v>
      </c>
    </row>
    <row r="182" spans="1:5" ht="25.5">
      <c r="A182" s="680" t="s">
        <v>1141</v>
      </c>
      <c r="B182" s="681" t="s">
        <v>1507</v>
      </c>
      <c r="C182" s="682">
        <v>814</v>
      </c>
      <c r="D182" s="682">
        <v>0</v>
      </c>
      <c r="E182" s="682">
        <v>814</v>
      </c>
    </row>
    <row r="183" spans="1:5">
      <c r="A183" s="680" t="s">
        <v>1143</v>
      </c>
      <c r="B183" s="681" t="s">
        <v>1508</v>
      </c>
      <c r="C183" s="682">
        <v>326</v>
      </c>
      <c r="D183" s="682">
        <v>0</v>
      </c>
      <c r="E183" s="682">
        <v>326</v>
      </c>
    </row>
    <row r="184" spans="1:5">
      <c r="A184" s="683" t="s">
        <v>1145</v>
      </c>
      <c r="B184" s="684" t="s">
        <v>1509</v>
      </c>
      <c r="C184" s="685">
        <v>635340</v>
      </c>
      <c r="D184" s="685">
        <v>0</v>
      </c>
      <c r="E184" s="685">
        <v>635340</v>
      </c>
    </row>
    <row r="185" spans="1:5">
      <c r="A185" s="680" t="s">
        <v>1147</v>
      </c>
      <c r="B185" s="681" t="s">
        <v>1510</v>
      </c>
      <c r="C185" s="682">
        <v>0</v>
      </c>
      <c r="D185" s="682">
        <v>0</v>
      </c>
      <c r="E185" s="682">
        <v>0</v>
      </c>
    </row>
    <row r="186" spans="1:5">
      <c r="A186" s="680" t="s">
        <v>1149</v>
      </c>
      <c r="B186" s="681" t="s">
        <v>1511</v>
      </c>
      <c r="C186" s="682">
        <v>38634</v>
      </c>
      <c r="D186" s="682">
        <v>0</v>
      </c>
      <c r="E186" s="682">
        <v>38634</v>
      </c>
    </row>
    <row r="187" spans="1:5">
      <c r="A187" s="680" t="s">
        <v>1151</v>
      </c>
      <c r="B187" s="681" t="s">
        <v>1512</v>
      </c>
      <c r="C187" s="682">
        <v>3392</v>
      </c>
      <c r="D187" s="682">
        <v>0</v>
      </c>
      <c r="E187" s="682">
        <v>3392</v>
      </c>
    </row>
    <row r="188" spans="1:5">
      <c r="A188" s="680" t="s">
        <v>1153</v>
      </c>
      <c r="B188" s="681" t="s">
        <v>1513</v>
      </c>
      <c r="C188" s="682">
        <v>0</v>
      </c>
      <c r="D188" s="682">
        <v>0</v>
      </c>
      <c r="E188" s="682">
        <v>0</v>
      </c>
    </row>
    <row r="189" spans="1:5">
      <c r="A189" s="680" t="s">
        <v>1155</v>
      </c>
      <c r="B189" s="681" t="s">
        <v>1514</v>
      </c>
      <c r="C189" s="682">
        <v>32381</v>
      </c>
      <c r="D189" s="682">
        <v>0</v>
      </c>
      <c r="E189" s="682">
        <v>32381</v>
      </c>
    </row>
    <row r="190" spans="1:5">
      <c r="A190" s="680" t="s">
        <v>1157</v>
      </c>
      <c r="B190" s="681" t="s">
        <v>1515</v>
      </c>
      <c r="C190" s="682">
        <v>29749</v>
      </c>
      <c r="D190" s="682">
        <v>0</v>
      </c>
      <c r="E190" s="682">
        <v>29749</v>
      </c>
    </row>
    <row r="191" spans="1:5">
      <c r="A191" s="680" t="s">
        <v>1159</v>
      </c>
      <c r="B191" s="681" t="s">
        <v>1516</v>
      </c>
      <c r="C191" s="682">
        <v>69080</v>
      </c>
      <c r="D191" s="682">
        <v>0</v>
      </c>
      <c r="E191" s="682">
        <v>69080</v>
      </c>
    </row>
    <row r="192" spans="1:5">
      <c r="A192" s="680" t="s">
        <v>1161</v>
      </c>
      <c r="B192" s="681" t="s">
        <v>1517</v>
      </c>
      <c r="C192" s="682">
        <v>0</v>
      </c>
      <c r="D192" s="682">
        <v>0</v>
      </c>
      <c r="E192" s="682">
        <v>0</v>
      </c>
    </row>
    <row r="193" spans="1:5">
      <c r="A193" s="680" t="s">
        <v>1163</v>
      </c>
      <c r="B193" s="681" t="s">
        <v>1518</v>
      </c>
      <c r="C193" s="682">
        <v>52170</v>
      </c>
      <c r="D193" s="682">
        <v>0</v>
      </c>
      <c r="E193" s="682">
        <v>52170</v>
      </c>
    </row>
    <row r="194" spans="1:5">
      <c r="A194" s="680" t="s">
        <v>1165</v>
      </c>
      <c r="B194" s="681" t="s">
        <v>1519</v>
      </c>
      <c r="C194" s="682">
        <v>0</v>
      </c>
      <c r="D194" s="682">
        <v>0</v>
      </c>
      <c r="E194" s="682">
        <v>0</v>
      </c>
    </row>
    <row r="195" spans="1:5">
      <c r="A195" s="680" t="s">
        <v>1167</v>
      </c>
      <c r="B195" s="681" t="s">
        <v>1520</v>
      </c>
      <c r="C195" s="682">
        <v>0</v>
      </c>
      <c r="D195" s="682">
        <v>0</v>
      </c>
      <c r="E195" s="682">
        <v>0</v>
      </c>
    </row>
    <row r="196" spans="1:5">
      <c r="A196" s="680" t="s">
        <v>1169</v>
      </c>
      <c r="B196" s="681" t="s">
        <v>1521</v>
      </c>
      <c r="C196" s="682">
        <v>0</v>
      </c>
      <c r="D196" s="682">
        <v>0</v>
      </c>
      <c r="E196" s="682">
        <v>0</v>
      </c>
    </row>
    <row r="197" spans="1:5">
      <c r="A197" s="680" t="s">
        <v>1171</v>
      </c>
      <c r="B197" s="681" t="s">
        <v>1522</v>
      </c>
      <c r="C197" s="682">
        <v>239</v>
      </c>
      <c r="D197" s="682">
        <v>0</v>
      </c>
      <c r="E197" s="682">
        <v>239</v>
      </c>
    </row>
    <row r="198" spans="1:5">
      <c r="A198" s="680" t="s">
        <v>1173</v>
      </c>
      <c r="B198" s="681" t="s">
        <v>1523</v>
      </c>
      <c r="C198" s="682">
        <v>34299</v>
      </c>
      <c r="D198" s="682">
        <v>0</v>
      </c>
      <c r="E198" s="682">
        <v>34299</v>
      </c>
    </row>
    <row r="199" spans="1:5">
      <c r="A199" s="680" t="s">
        <v>1175</v>
      </c>
      <c r="B199" s="681" t="s">
        <v>1524</v>
      </c>
      <c r="C199" s="682">
        <v>42130</v>
      </c>
      <c r="D199" s="682">
        <v>0</v>
      </c>
      <c r="E199" s="682">
        <v>42130</v>
      </c>
    </row>
    <row r="200" spans="1:5">
      <c r="A200" s="680" t="s">
        <v>1177</v>
      </c>
      <c r="B200" s="681" t="s">
        <v>1525</v>
      </c>
      <c r="C200" s="682">
        <v>0</v>
      </c>
      <c r="D200" s="682">
        <v>0</v>
      </c>
      <c r="E200" s="682">
        <v>0</v>
      </c>
    </row>
    <row r="201" spans="1:5">
      <c r="A201" s="680" t="s">
        <v>1179</v>
      </c>
      <c r="B201" s="681" t="s">
        <v>1526</v>
      </c>
      <c r="C201" s="682">
        <v>4194</v>
      </c>
      <c r="D201" s="682">
        <v>0</v>
      </c>
      <c r="E201" s="682">
        <v>4194</v>
      </c>
    </row>
    <row r="202" spans="1:5">
      <c r="A202" s="680" t="s">
        <v>1181</v>
      </c>
      <c r="B202" s="681" t="s">
        <v>1527</v>
      </c>
      <c r="C202" s="682">
        <v>0</v>
      </c>
      <c r="D202" s="682">
        <v>0</v>
      </c>
      <c r="E202" s="682">
        <v>0</v>
      </c>
    </row>
    <row r="203" spans="1:5">
      <c r="A203" s="680" t="s">
        <v>1183</v>
      </c>
      <c r="B203" s="681" t="s">
        <v>1528</v>
      </c>
      <c r="C203" s="682">
        <v>0</v>
      </c>
      <c r="D203" s="682">
        <v>0</v>
      </c>
      <c r="E203" s="682">
        <v>0</v>
      </c>
    </row>
    <row r="204" spans="1:5">
      <c r="A204" s="680" t="s">
        <v>1185</v>
      </c>
      <c r="B204" s="681" t="s">
        <v>1529</v>
      </c>
      <c r="C204" s="682">
        <v>0</v>
      </c>
      <c r="D204" s="682">
        <v>0</v>
      </c>
      <c r="E204" s="682">
        <v>0</v>
      </c>
    </row>
    <row r="205" spans="1:5">
      <c r="A205" s="680" t="s">
        <v>1187</v>
      </c>
      <c r="B205" s="681" t="s">
        <v>1530</v>
      </c>
      <c r="C205" s="682">
        <v>1</v>
      </c>
      <c r="D205" s="682">
        <v>0</v>
      </c>
      <c r="E205" s="682">
        <v>1</v>
      </c>
    </row>
    <row r="206" spans="1:5">
      <c r="A206" s="680" t="s">
        <v>1189</v>
      </c>
      <c r="B206" s="681" t="s">
        <v>1531</v>
      </c>
      <c r="C206" s="682">
        <v>0</v>
      </c>
      <c r="D206" s="682">
        <v>0</v>
      </c>
      <c r="E206" s="682">
        <v>0</v>
      </c>
    </row>
    <row r="207" spans="1:5">
      <c r="A207" s="680" t="s">
        <v>1191</v>
      </c>
      <c r="B207" s="681" t="s">
        <v>1532</v>
      </c>
      <c r="C207" s="682">
        <v>0</v>
      </c>
      <c r="D207" s="682">
        <v>0</v>
      </c>
      <c r="E207" s="682">
        <v>0</v>
      </c>
    </row>
    <row r="208" spans="1:5">
      <c r="A208" s="680" t="s">
        <v>1193</v>
      </c>
      <c r="B208" s="681" t="s">
        <v>1533</v>
      </c>
      <c r="C208" s="682">
        <v>0</v>
      </c>
      <c r="D208" s="682">
        <v>0</v>
      </c>
      <c r="E208" s="682">
        <v>0</v>
      </c>
    </row>
    <row r="209" spans="1:5">
      <c r="A209" s="680" t="s">
        <v>1195</v>
      </c>
      <c r="B209" s="681" t="s">
        <v>1534</v>
      </c>
      <c r="C209" s="682">
        <v>0</v>
      </c>
      <c r="D209" s="682">
        <v>0</v>
      </c>
      <c r="E209" s="682">
        <v>0</v>
      </c>
    </row>
    <row r="210" spans="1:5">
      <c r="A210" s="680" t="s">
        <v>1197</v>
      </c>
      <c r="B210" s="681" t="s">
        <v>1535</v>
      </c>
      <c r="C210" s="682">
        <v>84579</v>
      </c>
      <c r="D210" s="682">
        <v>0</v>
      </c>
      <c r="E210" s="682">
        <v>84579</v>
      </c>
    </row>
    <row r="211" spans="1:5">
      <c r="A211" s="680" t="s">
        <v>1199</v>
      </c>
      <c r="B211" s="681" t="s">
        <v>1536</v>
      </c>
      <c r="C211" s="682">
        <v>749</v>
      </c>
      <c r="D211" s="682">
        <v>0</v>
      </c>
      <c r="E211" s="682">
        <v>749</v>
      </c>
    </row>
    <row r="212" spans="1:5" ht="38.25">
      <c r="A212" s="680" t="s">
        <v>1201</v>
      </c>
      <c r="B212" s="681" t="s">
        <v>1537</v>
      </c>
      <c r="C212" s="682">
        <v>71226</v>
      </c>
      <c r="D212" s="682">
        <v>0</v>
      </c>
      <c r="E212" s="682">
        <v>71226</v>
      </c>
    </row>
    <row r="213" spans="1:5">
      <c r="A213" s="680" t="s">
        <v>1203</v>
      </c>
      <c r="B213" s="681" t="s">
        <v>1538</v>
      </c>
      <c r="C213" s="682">
        <v>0</v>
      </c>
      <c r="D213" s="682">
        <v>0</v>
      </c>
      <c r="E213" s="682">
        <v>0</v>
      </c>
    </row>
    <row r="214" spans="1:5">
      <c r="A214" s="683" t="s">
        <v>1205</v>
      </c>
      <c r="B214" s="684" t="s">
        <v>1539</v>
      </c>
      <c r="C214" s="685">
        <v>305298</v>
      </c>
      <c r="D214" s="685">
        <v>0</v>
      </c>
      <c r="E214" s="685">
        <v>305298</v>
      </c>
    </row>
    <row r="215" spans="1:5">
      <c r="A215" s="680" t="s">
        <v>1207</v>
      </c>
      <c r="B215" s="681" t="s">
        <v>1540</v>
      </c>
      <c r="C215" s="682">
        <v>0</v>
      </c>
      <c r="D215" s="682">
        <v>0</v>
      </c>
      <c r="E215" s="682">
        <v>0</v>
      </c>
    </row>
    <row r="216" spans="1:5">
      <c r="A216" s="680" t="s">
        <v>1209</v>
      </c>
      <c r="B216" s="681" t="s">
        <v>1541</v>
      </c>
      <c r="C216" s="682">
        <v>0</v>
      </c>
      <c r="D216" s="682">
        <v>0</v>
      </c>
      <c r="E216" s="682">
        <v>0</v>
      </c>
    </row>
    <row r="217" spans="1:5">
      <c r="A217" s="680" t="s">
        <v>1211</v>
      </c>
      <c r="B217" s="681" t="s">
        <v>1542</v>
      </c>
      <c r="C217" s="682">
        <v>18340</v>
      </c>
      <c r="D217" s="682">
        <v>0</v>
      </c>
      <c r="E217" s="682">
        <v>18340</v>
      </c>
    </row>
    <row r="218" spans="1:5">
      <c r="A218" s="680" t="s">
        <v>1213</v>
      </c>
      <c r="B218" s="681" t="s">
        <v>1543</v>
      </c>
      <c r="C218" s="682">
        <v>6590</v>
      </c>
      <c r="D218" s="682">
        <v>0</v>
      </c>
      <c r="E218" s="682">
        <v>6590</v>
      </c>
    </row>
    <row r="219" spans="1:5">
      <c r="A219" s="680" t="s">
        <v>1215</v>
      </c>
      <c r="B219" s="681" t="s">
        <v>1544</v>
      </c>
      <c r="C219" s="682">
        <v>0</v>
      </c>
      <c r="D219" s="682">
        <v>0</v>
      </c>
      <c r="E219" s="682">
        <v>0</v>
      </c>
    </row>
    <row r="220" spans="1:5">
      <c r="A220" s="680" t="s">
        <v>1217</v>
      </c>
      <c r="B220" s="681" t="s">
        <v>1545</v>
      </c>
      <c r="C220" s="682">
        <v>0</v>
      </c>
      <c r="D220" s="682">
        <v>0</v>
      </c>
      <c r="E220" s="682">
        <v>0</v>
      </c>
    </row>
    <row r="221" spans="1:5">
      <c r="A221" s="680" t="s">
        <v>1219</v>
      </c>
      <c r="B221" s="681" t="s">
        <v>1546</v>
      </c>
      <c r="C221" s="682">
        <v>0</v>
      </c>
      <c r="D221" s="682">
        <v>0</v>
      </c>
      <c r="E221" s="682">
        <v>0</v>
      </c>
    </row>
    <row r="222" spans="1:5">
      <c r="A222" s="680" t="s">
        <v>1221</v>
      </c>
      <c r="B222" s="681" t="s">
        <v>1547</v>
      </c>
      <c r="C222" s="682">
        <v>0</v>
      </c>
      <c r="D222" s="682">
        <v>0</v>
      </c>
      <c r="E222" s="682">
        <v>0</v>
      </c>
    </row>
    <row r="223" spans="1:5">
      <c r="A223" s="683" t="s">
        <v>1223</v>
      </c>
      <c r="B223" s="684" t="s">
        <v>1548</v>
      </c>
      <c r="C223" s="685">
        <v>18340</v>
      </c>
      <c r="D223" s="685">
        <v>0</v>
      </c>
      <c r="E223" s="685">
        <v>18340</v>
      </c>
    </row>
    <row r="224" spans="1:5" ht="25.5">
      <c r="A224" s="680" t="s">
        <v>1225</v>
      </c>
      <c r="B224" s="681" t="s">
        <v>1549</v>
      </c>
      <c r="C224" s="682">
        <v>0</v>
      </c>
      <c r="D224" s="682">
        <v>0</v>
      </c>
      <c r="E224" s="682">
        <v>0</v>
      </c>
    </row>
    <row r="225" spans="1:5" ht="25.5">
      <c r="A225" s="680" t="s">
        <v>1227</v>
      </c>
      <c r="B225" s="681" t="s">
        <v>1550</v>
      </c>
      <c r="C225" s="682">
        <v>8382</v>
      </c>
      <c r="D225" s="682">
        <v>0</v>
      </c>
      <c r="E225" s="682">
        <v>8382</v>
      </c>
    </row>
    <row r="226" spans="1:5">
      <c r="A226" s="680" t="s">
        <v>1229</v>
      </c>
      <c r="B226" s="681" t="s">
        <v>1551</v>
      </c>
      <c r="C226" s="682">
        <v>0</v>
      </c>
      <c r="D226" s="682">
        <v>0</v>
      </c>
      <c r="E226" s="682">
        <v>0</v>
      </c>
    </row>
    <row r="227" spans="1:5">
      <c r="A227" s="680" t="s">
        <v>1231</v>
      </c>
      <c r="B227" s="681" t="s">
        <v>1552</v>
      </c>
      <c r="C227" s="682">
        <v>0</v>
      </c>
      <c r="D227" s="682">
        <v>0</v>
      </c>
      <c r="E227" s="682">
        <v>0</v>
      </c>
    </row>
    <row r="228" spans="1:5">
      <c r="A228" s="680" t="s">
        <v>1233</v>
      </c>
      <c r="B228" s="681" t="s">
        <v>1553</v>
      </c>
      <c r="C228" s="682">
        <v>0</v>
      </c>
      <c r="D228" s="682">
        <v>0</v>
      </c>
      <c r="E228" s="682">
        <v>0</v>
      </c>
    </row>
    <row r="229" spans="1:5">
      <c r="A229" s="680" t="s">
        <v>1235</v>
      </c>
      <c r="B229" s="681" t="s">
        <v>1554</v>
      </c>
      <c r="C229" s="682">
        <v>0</v>
      </c>
      <c r="D229" s="682">
        <v>0</v>
      </c>
      <c r="E229" s="682">
        <v>0</v>
      </c>
    </row>
    <row r="230" spans="1:5">
      <c r="A230" s="680" t="s">
        <v>1237</v>
      </c>
      <c r="B230" s="681" t="s">
        <v>1555</v>
      </c>
      <c r="C230" s="682">
        <v>0</v>
      </c>
      <c r="D230" s="682">
        <v>0</v>
      </c>
      <c r="E230" s="682">
        <v>0</v>
      </c>
    </row>
    <row r="231" spans="1:5">
      <c r="A231" s="680" t="s">
        <v>1239</v>
      </c>
      <c r="B231" s="681" t="s">
        <v>1556</v>
      </c>
      <c r="C231" s="682">
        <v>0</v>
      </c>
      <c r="D231" s="682">
        <v>0</v>
      </c>
      <c r="E231" s="682">
        <v>0</v>
      </c>
    </row>
    <row r="232" spans="1:5">
      <c r="A232" s="680" t="s">
        <v>1241</v>
      </c>
      <c r="B232" s="681" t="s">
        <v>1557</v>
      </c>
      <c r="C232" s="682">
        <v>0</v>
      </c>
      <c r="D232" s="682">
        <v>0</v>
      </c>
      <c r="E232" s="682">
        <v>0</v>
      </c>
    </row>
    <row r="233" spans="1:5">
      <c r="A233" s="680" t="s">
        <v>1243</v>
      </c>
      <c r="B233" s="681" t="s">
        <v>1558</v>
      </c>
      <c r="C233" s="682">
        <v>8382</v>
      </c>
      <c r="D233" s="682">
        <v>0</v>
      </c>
      <c r="E233" s="682">
        <v>8382</v>
      </c>
    </row>
    <row r="234" spans="1:5">
      <c r="A234" s="680" t="s">
        <v>1245</v>
      </c>
      <c r="B234" s="681" t="s">
        <v>1559</v>
      </c>
      <c r="C234" s="682">
        <v>0</v>
      </c>
      <c r="D234" s="682">
        <v>0</v>
      </c>
      <c r="E234" s="682">
        <v>0</v>
      </c>
    </row>
    <row r="235" spans="1:5">
      <c r="A235" s="680" t="s">
        <v>1247</v>
      </c>
      <c r="B235" s="681" t="s">
        <v>1560</v>
      </c>
      <c r="C235" s="682">
        <v>0</v>
      </c>
      <c r="D235" s="682">
        <v>0</v>
      </c>
      <c r="E235" s="682">
        <v>0</v>
      </c>
    </row>
    <row r="236" spans="1:5">
      <c r="A236" s="680" t="s">
        <v>1249</v>
      </c>
      <c r="B236" s="681" t="s">
        <v>1561</v>
      </c>
      <c r="C236" s="682">
        <v>0</v>
      </c>
      <c r="D236" s="682">
        <v>0</v>
      </c>
      <c r="E236" s="682">
        <v>0</v>
      </c>
    </row>
    <row r="237" spans="1:5">
      <c r="A237" s="680" t="s">
        <v>1251</v>
      </c>
      <c r="B237" s="681" t="s">
        <v>1562</v>
      </c>
      <c r="C237" s="682">
        <v>14521</v>
      </c>
      <c r="D237" s="682">
        <v>0</v>
      </c>
      <c r="E237" s="682">
        <v>14521</v>
      </c>
    </row>
    <row r="238" spans="1:5">
      <c r="A238" s="680" t="s">
        <v>1253</v>
      </c>
      <c r="B238" s="681" t="s">
        <v>1563</v>
      </c>
      <c r="C238" s="682">
        <v>0</v>
      </c>
      <c r="D238" s="682">
        <v>0</v>
      </c>
      <c r="E238" s="682">
        <v>0</v>
      </c>
    </row>
    <row r="239" spans="1:5">
      <c r="A239" s="680" t="s">
        <v>1255</v>
      </c>
      <c r="B239" s="681" t="s">
        <v>1564</v>
      </c>
      <c r="C239" s="682">
        <v>0</v>
      </c>
      <c r="D239" s="682">
        <v>0</v>
      </c>
      <c r="E239" s="682">
        <v>0</v>
      </c>
    </row>
    <row r="240" spans="1:5">
      <c r="A240" s="680" t="s">
        <v>1257</v>
      </c>
      <c r="B240" s="681" t="s">
        <v>1565</v>
      </c>
      <c r="C240" s="682">
        <v>0</v>
      </c>
      <c r="D240" s="682">
        <v>0</v>
      </c>
      <c r="E240" s="682">
        <v>0</v>
      </c>
    </row>
    <row r="241" spans="1:5">
      <c r="A241" s="680" t="s">
        <v>1259</v>
      </c>
      <c r="B241" s="681" t="s">
        <v>1566</v>
      </c>
      <c r="C241" s="682">
        <v>653</v>
      </c>
      <c r="D241" s="682">
        <v>0</v>
      </c>
      <c r="E241" s="682">
        <v>653</v>
      </c>
    </row>
    <row r="242" spans="1:5">
      <c r="A242" s="680" t="s">
        <v>1261</v>
      </c>
      <c r="B242" s="681" t="s">
        <v>1567</v>
      </c>
      <c r="C242" s="682">
        <v>0</v>
      </c>
      <c r="D242" s="682">
        <v>0</v>
      </c>
      <c r="E242" s="682">
        <v>0</v>
      </c>
    </row>
    <row r="243" spans="1:5">
      <c r="A243" s="680" t="s">
        <v>1263</v>
      </c>
      <c r="B243" s="681" t="s">
        <v>1568</v>
      </c>
      <c r="C243" s="682">
        <v>639</v>
      </c>
      <c r="D243" s="682">
        <v>0</v>
      </c>
      <c r="E243" s="682">
        <v>639</v>
      </c>
    </row>
    <row r="244" spans="1:5">
      <c r="A244" s="680" t="s">
        <v>1265</v>
      </c>
      <c r="B244" s="681" t="s">
        <v>1569</v>
      </c>
      <c r="C244" s="682">
        <v>0</v>
      </c>
      <c r="D244" s="682">
        <v>0</v>
      </c>
      <c r="E244" s="682">
        <v>0</v>
      </c>
    </row>
    <row r="245" spans="1:5">
      <c r="A245" s="680" t="s">
        <v>1267</v>
      </c>
      <c r="B245" s="681" t="s">
        <v>1570</v>
      </c>
      <c r="C245" s="682">
        <v>13229</v>
      </c>
      <c r="D245" s="682">
        <v>0</v>
      </c>
      <c r="E245" s="682">
        <v>13229</v>
      </c>
    </row>
    <row r="246" spans="1:5">
      <c r="A246" s="680" t="s">
        <v>1269</v>
      </c>
      <c r="B246" s="681" t="s">
        <v>1571</v>
      </c>
      <c r="C246" s="682">
        <v>0</v>
      </c>
      <c r="D246" s="682">
        <v>0</v>
      </c>
      <c r="E246" s="682">
        <v>0</v>
      </c>
    </row>
    <row r="247" spans="1:5">
      <c r="A247" s="680" t="s">
        <v>1271</v>
      </c>
      <c r="B247" s="681" t="s">
        <v>1572</v>
      </c>
      <c r="C247" s="682">
        <v>0</v>
      </c>
      <c r="D247" s="682">
        <v>0</v>
      </c>
      <c r="E247" s="682">
        <v>0</v>
      </c>
    </row>
    <row r="248" spans="1:5">
      <c r="A248" s="680" t="s">
        <v>1273</v>
      </c>
      <c r="B248" s="681" t="s">
        <v>1573</v>
      </c>
      <c r="C248" s="682">
        <v>0</v>
      </c>
      <c r="D248" s="682">
        <v>0</v>
      </c>
      <c r="E248" s="682">
        <v>0</v>
      </c>
    </row>
    <row r="249" spans="1:5">
      <c r="A249" s="683" t="s">
        <v>1275</v>
      </c>
      <c r="B249" s="684" t="s">
        <v>1574</v>
      </c>
      <c r="C249" s="685">
        <v>22903</v>
      </c>
      <c r="D249" s="685">
        <v>0</v>
      </c>
      <c r="E249" s="685">
        <v>22903</v>
      </c>
    </row>
    <row r="250" spans="1:5" ht="25.5">
      <c r="A250" s="680" t="s">
        <v>1277</v>
      </c>
      <c r="B250" s="681" t="s">
        <v>1575</v>
      </c>
      <c r="C250" s="682">
        <v>0</v>
      </c>
      <c r="D250" s="682">
        <v>0</v>
      </c>
      <c r="E250" s="682">
        <v>0</v>
      </c>
    </row>
    <row r="251" spans="1:5" ht="25.5">
      <c r="A251" s="680" t="s">
        <v>1279</v>
      </c>
      <c r="B251" s="681" t="s">
        <v>1576</v>
      </c>
      <c r="C251" s="682">
        <v>1968</v>
      </c>
      <c r="D251" s="682">
        <v>0</v>
      </c>
      <c r="E251" s="682">
        <v>1968</v>
      </c>
    </row>
    <row r="252" spans="1:5">
      <c r="A252" s="680" t="s">
        <v>1281</v>
      </c>
      <c r="B252" s="681" t="s">
        <v>1577</v>
      </c>
      <c r="C252" s="682">
        <v>0</v>
      </c>
      <c r="D252" s="682">
        <v>0</v>
      </c>
      <c r="E252" s="682">
        <v>0</v>
      </c>
    </row>
    <row r="253" spans="1:5">
      <c r="A253" s="680" t="s">
        <v>1283</v>
      </c>
      <c r="B253" s="681" t="s">
        <v>1578</v>
      </c>
      <c r="C253" s="682">
        <v>0</v>
      </c>
      <c r="D253" s="682">
        <v>0</v>
      </c>
      <c r="E253" s="682">
        <v>0</v>
      </c>
    </row>
    <row r="254" spans="1:5">
      <c r="A254" s="680" t="s">
        <v>1285</v>
      </c>
      <c r="B254" s="681" t="s">
        <v>1579</v>
      </c>
      <c r="C254" s="682">
        <v>0</v>
      </c>
      <c r="D254" s="682">
        <v>0</v>
      </c>
      <c r="E254" s="682">
        <v>0</v>
      </c>
    </row>
    <row r="255" spans="1:5">
      <c r="A255" s="680" t="s">
        <v>1287</v>
      </c>
      <c r="B255" s="681" t="s">
        <v>1580</v>
      </c>
      <c r="C255" s="682">
        <v>1968</v>
      </c>
      <c r="D255" s="682">
        <v>0</v>
      </c>
      <c r="E255" s="682">
        <v>1968</v>
      </c>
    </row>
    <row r="256" spans="1:5">
      <c r="A256" s="680" t="s">
        <v>1289</v>
      </c>
      <c r="B256" s="681" t="s">
        <v>1581</v>
      </c>
      <c r="C256" s="682">
        <v>0</v>
      </c>
      <c r="D256" s="682">
        <v>0</v>
      </c>
      <c r="E256" s="682">
        <v>0</v>
      </c>
    </row>
    <row r="257" spans="1:5">
      <c r="A257" s="680" t="s">
        <v>1291</v>
      </c>
      <c r="B257" s="681" t="s">
        <v>1582</v>
      </c>
      <c r="C257" s="682">
        <v>0</v>
      </c>
      <c r="D257" s="682">
        <v>0</v>
      </c>
      <c r="E257" s="682">
        <v>0</v>
      </c>
    </row>
    <row r="258" spans="1:5">
      <c r="A258" s="680" t="s">
        <v>1293</v>
      </c>
      <c r="B258" s="681" t="s">
        <v>1583</v>
      </c>
      <c r="C258" s="682">
        <v>0</v>
      </c>
      <c r="D258" s="682">
        <v>0</v>
      </c>
      <c r="E258" s="682">
        <v>0</v>
      </c>
    </row>
    <row r="259" spans="1:5">
      <c r="A259" s="680" t="s">
        <v>1295</v>
      </c>
      <c r="B259" s="681" t="s">
        <v>1584</v>
      </c>
      <c r="C259" s="682">
        <v>0</v>
      </c>
      <c r="D259" s="682">
        <v>0</v>
      </c>
      <c r="E259" s="682">
        <v>0</v>
      </c>
    </row>
    <row r="260" spans="1:5">
      <c r="A260" s="680" t="s">
        <v>1297</v>
      </c>
      <c r="B260" s="681" t="s">
        <v>1585</v>
      </c>
      <c r="C260" s="682">
        <v>0</v>
      </c>
      <c r="D260" s="682">
        <v>0</v>
      </c>
      <c r="E260" s="682">
        <v>0</v>
      </c>
    </row>
    <row r="261" spans="1:5">
      <c r="A261" s="680" t="s">
        <v>1299</v>
      </c>
      <c r="B261" s="681" t="s">
        <v>1586</v>
      </c>
      <c r="C261" s="682">
        <v>0</v>
      </c>
      <c r="D261" s="682">
        <v>0</v>
      </c>
      <c r="E261" s="682">
        <v>0</v>
      </c>
    </row>
    <row r="262" spans="1:5">
      <c r="A262" s="680" t="s">
        <v>1301</v>
      </c>
      <c r="B262" s="681" t="s">
        <v>1587</v>
      </c>
      <c r="C262" s="682">
        <v>0</v>
      </c>
      <c r="D262" s="682">
        <v>0</v>
      </c>
      <c r="E262" s="682">
        <v>0</v>
      </c>
    </row>
    <row r="263" spans="1:5">
      <c r="A263" s="680" t="s">
        <v>1303</v>
      </c>
      <c r="B263" s="681" t="s">
        <v>1588</v>
      </c>
      <c r="C263" s="682">
        <v>3390</v>
      </c>
      <c r="D263" s="682">
        <v>0</v>
      </c>
      <c r="E263" s="682">
        <v>3390</v>
      </c>
    </row>
    <row r="264" spans="1:5">
      <c r="A264" s="680" t="s">
        <v>1305</v>
      </c>
      <c r="B264" s="681" t="s">
        <v>1589</v>
      </c>
      <c r="C264" s="682">
        <v>0</v>
      </c>
      <c r="D264" s="682">
        <v>0</v>
      </c>
      <c r="E264" s="682">
        <v>0</v>
      </c>
    </row>
    <row r="265" spans="1:5">
      <c r="A265" s="680" t="s">
        <v>1307</v>
      </c>
      <c r="B265" s="681" t="s">
        <v>1590</v>
      </c>
      <c r="C265" s="682">
        <v>0</v>
      </c>
      <c r="D265" s="682">
        <v>0</v>
      </c>
      <c r="E265" s="682">
        <v>0</v>
      </c>
    </row>
    <row r="266" spans="1:5">
      <c r="A266" s="680" t="s">
        <v>1309</v>
      </c>
      <c r="B266" s="681" t="s">
        <v>1591</v>
      </c>
      <c r="C266" s="682">
        <v>0</v>
      </c>
      <c r="D266" s="682">
        <v>0</v>
      </c>
      <c r="E266" s="682">
        <v>0</v>
      </c>
    </row>
    <row r="267" spans="1:5">
      <c r="A267" s="680" t="s">
        <v>1311</v>
      </c>
      <c r="B267" s="681" t="s">
        <v>1592</v>
      </c>
      <c r="C267" s="682">
        <v>1121</v>
      </c>
      <c r="D267" s="682">
        <v>0</v>
      </c>
      <c r="E267" s="682">
        <v>1121</v>
      </c>
    </row>
    <row r="268" spans="1:5">
      <c r="A268" s="680" t="s">
        <v>1313</v>
      </c>
      <c r="B268" s="681" t="s">
        <v>1593</v>
      </c>
      <c r="C268" s="682">
        <v>0</v>
      </c>
      <c r="D268" s="682">
        <v>0</v>
      </c>
      <c r="E268" s="682">
        <v>0</v>
      </c>
    </row>
    <row r="269" spans="1:5">
      <c r="A269" s="680" t="s">
        <v>1315</v>
      </c>
      <c r="B269" s="681" t="s">
        <v>1594</v>
      </c>
      <c r="C269" s="682">
        <v>0</v>
      </c>
      <c r="D269" s="682">
        <v>0</v>
      </c>
      <c r="E269" s="682">
        <v>0</v>
      </c>
    </row>
    <row r="270" spans="1:5">
      <c r="A270" s="680" t="s">
        <v>1317</v>
      </c>
      <c r="B270" s="681" t="s">
        <v>1595</v>
      </c>
      <c r="C270" s="682">
        <v>0</v>
      </c>
      <c r="D270" s="682">
        <v>0</v>
      </c>
      <c r="E270" s="682">
        <v>0</v>
      </c>
    </row>
    <row r="271" spans="1:5">
      <c r="A271" s="680" t="s">
        <v>1319</v>
      </c>
      <c r="B271" s="681" t="s">
        <v>1596</v>
      </c>
      <c r="C271" s="682">
        <v>2269</v>
      </c>
      <c r="D271" s="682">
        <v>0</v>
      </c>
      <c r="E271" s="682">
        <v>2269</v>
      </c>
    </row>
    <row r="272" spans="1:5">
      <c r="A272" s="680" t="s">
        <v>1321</v>
      </c>
      <c r="B272" s="681" t="s">
        <v>1597</v>
      </c>
      <c r="C272" s="682">
        <v>0</v>
      </c>
      <c r="D272" s="682">
        <v>0</v>
      </c>
      <c r="E272" s="682">
        <v>0</v>
      </c>
    </row>
    <row r="273" spans="1:5">
      <c r="A273" s="680" t="s">
        <v>1323</v>
      </c>
      <c r="B273" s="681" t="s">
        <v>1598</v>
      </c>
      <c r="C273" s="682">
        <v>0</v>
      </c>
      <c r="D273" s="682">
        <v>0</v>
      </c>
      <c r="E273" s="682">
        <v>0</v>
      </c>
    </row>
    <row r="274" spans="1:5">
      <c r="A274" s="680" t="s">
        <v>1325</v>
      </c>
      <c r="B274" s="681" t="s">
        <v>1599</v>
      </c>
      <c r="C274" s="682">
        <v>0</v>
      </c>
      <c r="D274" s="682">
        <v>0</v>
      </c>
      <c r="E274" s="682">
        <v>0</v>
      </c>
    </row>
    <row r="275" spans="1:5">
      <c r="A275" s="683" t="s">
        <v>1327</v>
      </c>
      <c r="B275" s="684" t="s">
        <v>1600</v>
      </c>
      <c r="C275" s="685">
        <v>5358</v>
      </c>
      <c r="D275" s="685">
        <v>0</v>
      </c>
      <c r="E275" s="685">
        <v>5358</v>
      </c>
    </row>
    <row r="276" spans="1:5">
      <c r="A276" s="683" t="s">
        <v>1329</v>
      </c>
      <c r="B276" s="684" t="s">
        <v>1601</v>
      </c>
      <c r="C276" s="685">
        <v>3344722</v>
      </c>
      <c r="D276" s="685">
        <v>0</v>
      </c>
      <c r="E276" s="685">
        <v>3344722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41"/>
  <sheetViews>
    <sheetView view="pageBreakPreview" zoomScale="85" zoomScaleNormal="80" zoomScaleSheetLayoutView="85" workbookViewId="0">
      <selection activeCell="O1" sqref="O1"/>
    </sheetView>
  </sheetViews>
  <sheetFormatPr defaultRowHeight="16.5"/>
  <cols>
    <col min="1" max="1" width="5.85546875" style="80" bestFit="1" customWidth="1"/>
    <col min="2" max="2" width="7.7109375" style="27" bestFit="1" customWidth="1"/>
    <col min="3" max="3" width="65.42578125" style="27" customWidth="1"/>
    <col min="4" max="4" width="9.42578125" style="27" customWidth="1"/>
    <col min="5" max="5" width="9" style="27" bestFit="1" customWidth="1"/>
    <col min="6" max="6" width="12.42578125" style="27" bestFit="1" customWidth="1"/>
    <col min="7" max="7" width="10.28515625" style="27" bestFit="1" customWidth="1"/>
    <col min="8" max="8" width="10.42578125" style="6" bestFit="1" customWidth="1"/>
    <col min="9" max="9" width="9.5703125" style="6" bestFit="1" customWidth="1"/>
    <col min="10" max="10" width="12.140625" style="6" bestFit="1" customWidth="1"/>
    <col min="11" max="11" width="9.140625" style="6"/>
    <col min="12" max="12" width="10.42578125" style="6" bestFit="1" customWidth="1"/>
    <col min="13" max="13" width="10.140625" style="5" bestFit="1" customWidth="1"/>
    <col min="14" max="15" width="9.28515625" style="5" bestFit="1" customWidth="1"/>
    <col min="16" max="20" width="9.140625" style="5"/>
    <col min="21" max="21" width="11.42578125" style="5" bestFit="1" customWidth="1"/>
    <col min="22" max="252" width="9.140625" style="5"/>
    <col min="253" max="253" width="5.85546875" style="5" bestFit="1" customWidth="1"/>
    <col min="254" max="254" width="7.7109375" style="5" bestFit="1" customWidth="1"/>
    <col min="255" max="255" width="65.42578125" style="5" customWidth="1"/>
    <col min="256" max="256" width="9.42578125" style="5" customWidth="1"/>
    <col min="257" max="257" width="9" style="5" bestFit="1" customWidth="1"/>
    <col min="258" max="258" width="12.42578125" style="5" bestFit="1" customWidth="1"/>
    <col min="259" max="259" width="10.28515625" style="5" bestFit="1" customWidth="1"/>
    <col min="260" max="260" width="10.42578125" style="5" bestFit="1" customWidth="1"/>
    <col min="261" max="261" width="9.5703125" style="5" bestFit="1" customWidth="1"/>
    <col min="262" max="262" width="12.140625" style="5" bestFit="1" customWidth="1"/>
    <col min="263" max="263" width="9.140625" style="5"/>
    <col min="264" max="264" width="10.42578125" style="5" bestFit="1" customWidth="1"/>
    <col min="265" max="265" width="9.5703125" style="5" bestFit="1" customWidth="1"/>
    <col min="266" max="266" width="12.140625" style="5" bestFit="1" customWidth="1"/>
    <col min="267" max="508" width="9.140625" style="5"/>
    <col min="509" max="509" width="5.85546875" style="5" bestFit="1" customWidth="1"/>
    <col min="510" max="510" width="7.7109375" style="5" bestFit="1" customWidth="1"/>
    <col min="511" max="511" width="65.42578125" style="5" customWidth="1"/>
    <col min="512" max="512" width="9.42578125" style="5" customWidth="1"/>
    <col min="513" max="513" width="9" style="5" bestFit="1" customWidth="1"/>
    <col min="514" max="514" width="12.42578125" style="5" bestFit="1" customWidth="1"/>
    <col min="515" max="515" width="10.28515625" style="5" bestFit="1" customWidth="1"/>
    <col min="516" max="516" width="10.42578125" style="5" bestFit="1" customWidth="1"/>
    <col min="517" max="517" width="9.5703125" style="5" bestFit="1" customWidth="1"/>
    <col min="518" max="518" width="12.140625" style="5" bestFit="1" customWidth="1"/>
    <col min="519" max="519" width="9.140625" style="5"/>
    <col min="520" max="520" width="10.42578125" style="5" bestFit="1" customWidth="1"/>
    <col min="521" max="521" width="9.5703125" style="5" bestFit="1" customWidth="1"/>
    <col min="522" max="522" width="12.140625" style="5" bestFit="1" customWidth="1"/>
    <col min="523" max="764" width="9.140625" style="5"/>
    <col min="765" max="765" width="5.85546875" style="5" bestFit="1" customWidth="1"/>
    <col min="766" max="766" width="7.7109375" style="5" bestFit="1" customWidth="1"/>
    <col min="767" max="767" width="65.42578125" style="5" customWidth="1"/>
    <col min="768" max="768" width="9.42578125" style="5" customWidth="1"/>
    <col min="769" max="769" width="9" style="5" bestFit="1" customWidth="1"/>
    <col min="770" max="770" width="12.42578125" style="5" bestFit="1" customWidth="1"/>
    <col min="771" max="771" width="10.28515625" style="5" bestFit="1" customWidth="1"/>
    <col min="772" max="772" width="10.42578125" style="5" bestFit="1" customWidth="1"/>
    <col min="773" max="773" width="9.5703125" style="5" bestFit="1" customWidth="1"/>
    <col min="774" max="774" width="12.140625" style="5" bestFit="1" customWidth="1"/>
    <col min="775" max="775" width="9.140625" style="5"/>
    <col min="776" max="776" width="10.42578125" style="5" bestFit="1" customWidth="1"/>
    <col min="777" max="777" width="9.5703125" style="5" bestFit="1" customWidth="1"/>
    <col min="778" max="778" width="12.140625" style="5" bestFit="1" customWidth="1"/>
    <col min="779" max="1020" width="9.140625" style="5"/>
    <col min="1021" max="1021" width="5.85546875" style="5" bestFit="1" customWidth="1"/>
    <col min="1022" max="1022" width="7.7109375" style="5" bestFit="1" customWidth="1"/>
    <col min="1023" max="1023" width="65.42578125" style="5" customWidth="1"/>
    <col min="1024" max="1024" width="9.42578125" style="5" customWidth="1"/>
    <col min="1025" max="1025" width="9" style="5" bestFit="1" customWidth="1"/>
    <col min="1026" max="1026" width="12.42578125" style="5" bestFit="1" customWidth="1"/>
    <col min="1027" max="1027" width="10.28515625" style="5" bestFit="1" customWidth="1"/>
    <col min="1028" max="1028" width="10.42578125" style="5" bestFit="1" customWidth="1"/>
    <col min="1029" max="1029" width="9.5703125" style="5" bestFit="1" customWidth="1"/>
    <col min="1030" max="1030" width="12.140625" style="5" bestFit="1" customWidth="1"/>
    <col min="1031" max="1031" width="9.140625" style="5"/>
    <col min="1032" max="1032" width="10.42578125" style="5" bestFit="1" customWidth="1"/>
    <col min="1033" max="1033" width="9.5703125" style="5" bestFit="1" customWidth="1"/>
    <col min="1034" max="1034" width="12.140625" style="5" bestFit="1" customWidth="1"/>
    <col min="1035" max="1276" width="9.140625" style="5"/>
    <col min="1277" max="1277" width="5.85546875" style="5" bestFit="1" customWidth="1"/>
    <col min="1278" max="1278" width="7.7109375" style="5" bestFit="1" customWidth="1"/>
    <col min="1279" max="1279" width="65.42578125" style="5" customWidth="1"/>
    <col min="1280" max="1280" width="9.42578125" style="5" customWidth="1"/>
    <col min="1281" max="1281" width="9" style="5" bestFit="1" customWidth="1"/>
    <col min="1282" max="1282" width="12.42578125" style="5" bestFit="1" customWidth="1"/>
    <col min="1283" max="1283" width="10.28515625" style="5" bestFit="1" customWidth="1"/>
    <col min="1284" max="1284" width="10.42578125" style="5" bestFit="1" customWidth="1"/>
    <col min="1285" max="1285" width="9.5703125" style="5" bestFit="1" customWidth="1"/>
    <col min="1286" max="1286" width="12.140625" style="5" bestFit="1" customWidth="1"/>
    <col min="1287" max="1287" width="9.140625" style="5"/>
    <col min="1288" max="1288" width="10.42578125" style="5" bestFit="1" customWidth="1"/>
    <col min="1289" max="1289" width="9.5703125" style="5" bestFit="1" customWidth="1"/>
    <col min="1290" max="1290" width="12.140625" style="5" bestFit="1" customWidth="1"/>
    <col min="1291" max="1532" width="9.140625" style="5"/>
    <col min="1533" max="1533" width="5.85546875" style="5" bestFit="1" customWidth="1"/>
    <col min="1534" max="1534" width="7.7109375" style="5" bestFit="1" customWidth="1"/>
    <col min="1535" max="1535" width="65.42578125" style="5" customWidth="1"/>
    <col min="1536" max="1536" width="9.42578125" style="5" customWidth="1"/>
    <col min="1537" max="1537" width="9" style="5" bestFit="1" customWidth="1"/>
    <col min="1538" max="1538" width="12.42578125" style="5" bestFit="1" customWidth="1"/>
    <col min="1539" max="1539" width="10.28515625" style="5" bestFit="1" customWidth="1"/>
    <col min="1540" max="1540" width="10.42578125" style="5" bestFit="1" customWidth="1"/>
    <col min="1541" max="1541" width="9.5703125" style="5" bestFit="1" customWidth="1"/>
    <col min="1542" max="1542" width="12.140625" style="5" bestFit="1" customWidth="1"/>
    <col min="1543" max="1543" width="9.140625" style="5"/>
    <col min="1544" max="1544" width="10.42578125" style="5" bestFit="1" customWidth="1"/>
    <col min="1545" max="1545" width="9.5703125" style="5" bestFit="1" customWidth="1"/>
    <col min="1546" max="1546" width="12.140625" style="5" bestFit="1" customWidth="1"/>
    <col min="1547" max="1788" width="9.140625" style="5"/>
    <col min="1789" max="1789" width="5.85546875" style="5" bestFit="1" customWidth="1"/>
    <col min="1790" max="1790" width="7.7109375" style="5" bestFit="1" customWidth="1"/>
    <col min="1791" max="1791" width="65.42578125" style="5" customWidth="1"/>
    <col min="1792" max="1792" width="9.42578125" style="5" customWidth="1"/>
    <col min="1793" max="1793" width="9" style="5" bestFit="1" customWidth="1"/>
    <col min="1794" max="1794" width="12.42578125" style="5" bestFit="1" customWidth="1"/>
    <col min="1795" max="1795" width="10.28515625" style="5" bestFit="1" customWidth="1"/>
    <col min="1796" max="1796" width="10.42578125" style="5" bestFit="1" customWidth="1"/>
    <col min="1797" max="1797" width="9.5703125" style="5" bestFit="1" customWidth="1"/>
    <col min="1798" max="1798" width="12.140625" style="5" bestFit="1" customWidth="1"/>
    <col min="1799" max="1799" width="9.140625" style="5"/>
    <col min="1800" max="1800" width="10.42578125" style="5" bestFit="1" customWidth="1"/>
    <col min="1801" max="1801" width="9.5703125" style="5" bestFit="1" customWidth="1"/>
    <col min="1802" max="1802" width="12.140625" style="5" bestFit="1" customWidth="1"/>
    <col min="1803" max="2044" width="9.140625" style="5"/>
    <col min="2045" max="2045" width="5.85546875" style="5" bestFit="1" customWidth="1"/>
    <col min="2046" max="2046" width="7.7109375" style="5" bestFit="1" customWidth="1"/>
    <col min="2047" max="2047" width="65.42578125" style="5" customWidth="1"/>
    <col min="2048" max="2048" width="9.42578125" style="5" customWidth="1"/>
    <col min="2049" max="2049" width="9" style="5" bestFit="1" customWidth="1"/>
    <col min="2050" max="2050" width="12.42578125" style="5" bestFit="1" customWidth="1"/>
    <col min="2051" max="2051" width="10.28515625" style="5" bestFit="1" customWidth="1"/>
    <col min="2052" max="2052" width="10.42578125" style="5" bestFit="1" customWidth="1"/>
    <col min="2053" max="2053" width="9.5703125" style="5" bestFit="1" customWidth="1"/>
    <col min="2054" max="2054" width="12.140625" style="5" bestFit="1" customWidth="1"/>
    <col min="2055" max="2055" width="9.140625" style="5"/>
    <col min="2056" max="2056" width="10.42578125" style="5" bestFit="1" customWidth="1"/>
    <col min="2057" max="2057" width="9.5703125" style="5" bestFit="1" customWidth="1"/>
    <col min="2058" max="2058" width="12.140625" style="5" bestFit="1" customWidth="1"/>
    <col min="2059" max="2300" width="9.140625" style="5"/>
    <col min="2301" max="2301" width="5.85546875" style="5" bestFit="1" customWidth="1"/>
    <col min="2302" max="2302" width="7.7109375" style="5" bestFit="1" customWidth="1"/>
    <col min="2303" max="2303" width="65.42578125" style="5" customWidth="1"/>
    <col min="2304" max="2304" width="9.42578125" style="5" customWidth="1"/>
    <col min="2305" max="2305" width="9" style="5" bestFit="1" customWidth="1"/>
    <col min="2306" max="2306" width="12.42578125" style="5" bestFit="1" customWidth="1"/>
    <col min="2307" max="2307" width="10.28515625" style="5" bestFit="1" customWidth="1"/>
    <col min="2308" max="2308" width="10.42578125" style="5" bestFit="1" customWidth="1"/>
    <col min="2309" max="2309" width="9.5703125" style="5" bestFit="1" customWidth="1"/>
    <col min="2310" max="2310" width="12.140625" style="5" bestFit="1" customWidth="1"/>
    <col min="2311" max="2311" width="9.140625" style="5"/>
    <col min="2312" max="2312" width="10.42578125" style="5" bestFit="1" customWidth="1"/>
    <col min="2313" max="2313" width="9.5703125" style="5" bestFit="1" customWidth="1"/>
    <col min="2314" max="2314" width="12.140625" style="5" bestFit="1" customWidth="1"/>
    <col min="2315" max="2556" width="9.140625" style="5"/>
    <col min="2557" max="2557" width="5.85546875" style="5" bestFit="1" customWidth="1"/>
    <col min="2558" max="2558" width="7.7109375" style="5" bestFit="1" customWidth="1"/>
    <col min="2559" max="2559" width="65.42578125" style="5" customWidth="1"/>
    <col min="2560" max="2560" width="9.42578125" style="5" customWidth="1"/>
    <col min="2561" max="2561" width="9" style="5" bestFit="1" customWidth="1"/>
    <col min="2562" max="2562" width="12.42578125" style="5" bestFit="1" customWidth="1"/>
    <col min="2563" max="2563" width="10.28515625" style="5" bestFit="1" customWidth="1"/>
    <col min="2564" max="2564" width="10.42578125" style="5" bestFit="1" customWidth="1"/>
    <col min="2565" max="2565" width="9.5703125" style="5" bestFit="1" customWidth="1"/>
    <col min="2566" max="2566" width="12.140625" style="5" bestFit="1" customWidth="1"/>
    <col min="2567" max="2567" width="9.140625" style="5"/>
    <col min="2568" max="2568" width="10.42578125" style="5" bestFit="1" customWidth="1"/>
    <col min="2569" max="2569" width="9.5703125" style="5" bestFit="1" customWidth="1"/>
    <col min="2570" max="2570" width="12.140625" style="5" bestFit="1" customWidth="1"/>
    <col min="2571" max="2812" width="9.140625" style="5"/>
    <col min="2813" max="2813" width="5.85546875" style="5" bestFit="1" customWidth="1"/>
    <col min="2814" max="2814" width="7.7109375" style="5" bestFit="1" customWidth="1"/>
    <col min="2815" max="2815" width="65.42578125" style="5" customWidth="1"/>
    <col min="2816" max="2816" width="9.42578125" style="5" customWidth="1"/>
    <col min="2817" max="2817" width="9" style="5" bestFit="1" customWidth="1"/>
    <col min="2818" max="2818" width="12.42578125" style="5" bestFit="1" customWidth="1"/>
    <col min="2819" max="2819" width="10.28515625" style="5" bestFit="1" customWidth="1"/>
    <col min="2820" max="2820" width="10.42578125" style="5" bestFit="1" customWidth="1"/>
    <col min="2821" max="2821" width="9.5703125" style="5" bestFit="1" customWidth="1"/>
    <col min="2822" max="2822" width="12.140625" style="5" bestFit="1" customWidth="1"/>
    <col min="2823" max="2823" width="9.140625" style="5"/>
    <col min="2824" max="2824" width="10.42578125" style="5" bestFit="1" customWidth="1"/>
    <col min="2825" max="2825" width="9.5703125" style="5" bestFit="1" customWidth="1"/>
    <col min="2826" max="2826" width="12.140625" style="5" bestFit="1" customWidth="1"/>
    <col min="2827" max="3068" width="9.140625" style="5"/>
    <col min="3069" max="3069" width="5.85546875" style="5" bestFit="1" customWidth="1"/>
    <col min="3070" max="3070" width="7.7109375" style="5" bestFit="1" customWidth="1"/>
    <col min="3071" max="3071" width="65.42578125" style="5" customWidth="1"/>
    <col min="3072" max="3072" width="9.42578125" style="5" customWidth="1"/>
    <col min="3073" max="3073" width="9" style="5" bestFit="1" customWidth="1"/>
    <col min="3074" max="3074" width="12.42578125" style="5" bestFit="1" customWidth="1"/>
    <col min="3075" max="3075" width="10.28515625" style="5" bestFit="1" customWidth="1"/>
    <col min="3076" max="3076" width="10.42578125" style="5" bestFit="1" customWidth="1"/>
    <col min="3077" max="3077" width="9.5703125" style="5" bestFit="1" customWidth="1"/>
    <col min="3078" max="3078" width="12.140625" style="5" bestFit="1" customWidth="1"/>
    <col min="3079" max="3079" width="9.140625" style="5"/>
    <col min="3080" max="3080" width="10.42578125" style="5" bestFit="1" customWidth="1"/>
    <col min="3081" max="3081" width="9.5703125" style="5" bestFit="1" customWidth="1"/>
    <col min="3082" max="3082" width="12.140625" style="5" bestFit="1" customWidth="1"/>
    <col min="3083" max="3324" width="9.140625" style="5"/>
    <col min="3325" max="3325" width="5.85546875" style="5" bestFit="1" customWidth="1"/>
    <col min="3326" max="3326" width="7.7109375" style="5" bestFit="1" customWidth="1"/>
    <col min="3327" max="3327" width="65.42578125" style="5" customWidth="1"/>
    <col min="3328" max="3328" width="9.42578125" style="5" customWidth="1"/>
    <col min="3329" max="3329" width="9" style="5" bestFit="1" customWidth="1"/>
    <col min="3330" max="3330" width="12.42578125" style="5" bestFit="1" customWidth="1"/>
    <col min="3331" max="3331" width="10.28515625" style="5" bestFit="1" customWidth="1"/>
    <col min="3332" max="3332" width="10.42578125" style="5" bestFit="1" customWidth="1"/>
    <col min="3333" max="3333" width="9.5703125" style="5" bestFit="1" customWidth="1"/>
    <col min="3334" max="3334" width="12.140625" style="5" bestFit="1" customWidth="1"/>
    <col min="3335" max="3335" width="9.140625" style="5"/>
    <col min="3336" max="3336" width="10.42578125" style="5" bestFit="1" customWidth="1"/>
    <col min="3337" max="3337" width="9.5703125" style="5" bestFit="1" customWidth="1"/>
    <col min="3338" max="3338" width="12.140625" style="5" bestFit="1" customWidth="1"/>
    <col min="3339" max="3580" width="9.140625" style="5"/>
    <col min="3581" max="3581" width="5.85546875" style="5" bestFit="1" customWidth="1"/>
    <col min="3582" max="3582" width="7.7109375" style="5" bestFit="1" customWidth="1"/>
    <col min="3583" max="3583" width="65.42578125" style="5" customWidth="1"/>
    <col min="3584" max="3584" width="9.42578125" style="5" customWidth="1"/>
    <col min="3585" max="3585" width="9" style="5" bestFit="1" customWidth="1"/>
    <col min="3586" max="3586" width="12.42578125" style="5" bestFit="1" customWidth="1"/>
    <col min="3587" max="3587" width="10.28515625" style="5" bestFit="1" customWidth="1"/>
    <col min="3588" max="3588" width="10.42578125" style="5" bestFit="1" customWidth="1"/>
    <col min="3589" max="3589" width="9.5703125" style="5" bestFit="1" customWidth="1"/>
    <col min="3590" max="3590" width="12.140625" style="5" bestFit="1" customWidth="1"/>
    <col min="3591" max="3591" width="9.140625" style="5"/>
    <col min="3592" max="3592" width="10.42578125" style="5" bestFit="1" customWidth="1"/>
    <col min="3593" max="3593" width="9.5703125" style="5" bestFit="1" customWidth="1"/>
    <col min="3594" max="3594" width="12.140625" style="5" bestFit="1" customWidth="1"/>
    <col min="3595" max="3836" width="9.140625" style="5"/>
    <col min="3837" max="3837" width="5.85546875" style="5" bestFit="1" customWidth="1"/>
    <col min="3838" max="3838" width="7.7109375" style="5" bestFit="1" customWidth="1"/>
    <col min="3839" max="3839" width="65.42578125" style="5" customWidth="1"/>
    <col min="3840" max="3840" width="9.42578125" style="5" customWidth="1"/>
    <col min="3841" max="3841" width="9" style="5" bestFit="1" customWidth="1"/>
    <col min="3842" max="3842" width="12.42578125" style="5" bestFit="1" customWidth="1"/>
    <col min="3843" max="3843" width="10.28515625" style="5" bestFit="1" customWidth="1"/>
    <col min="3844" max="3844" width="10.42578125" style="5" bestFit="1" customWidth="1"/>
    <col min="3845" max="3845" width="9.5703125" style="5" bestFit="1" customWidth="1"/>
    <col min="3846" max="3846" width="12.140625" style="5" bestFit="1" customWidth="1"/>
    <col min="3847" max="3847" width="9.140625" style="5"/>
    <col min="3848" max="3848" width="10.42578125" style="5" bestFit="1" customWidth="1"/>
    <col min="3849" max="3849" width="9.5703125" style="5" bestFit="1" customWidth="1"/>
    <col min="3850" max="3850" width="12.140625" style="5" bestFit="1" customWidth="1"/>
    <col min="3851" max="4092" width="9.140625" style="5"/>
    <col min="4093" max="4093" width="5.85546875" style="5" bestFit="1" customWidth="1"/>
    <col min="4094" max="4094" width="7.7109375" style="5" bestFit="1" customWidth="1"/>
    <col min="4095" max="4095" width="65.42578125" style="5" customWidth="1"/>
    <col min="4096" max="4096" width="9.42578125" style="5" customWidth="1"/>
    <col min="4097" max="4097" width="9" style="5" bestFit="1" customWidth="1"/>
    <col min="4098" max="4098" width="12.42578125" style="5" bestFit="1" customWidth="1"/>
    <col min="4099" max="4099" width="10.28515625" style="5" bestFit="1" customWidth="1"/>
    <col min="4100" max="4100" width="10.42578125" style="5" bestFit="1" customWidth="1"/>
    <col min="4101" max="4101" width="9.5703125" style="5" bestFit="1" customWidth="1"/>
    <col min="4102" max="4102" width="12.140625" style="5" bestFit="1" customWidth="1"/>
    <col min="4103" max="4103" width="9.140625" style="5"/>
    <col min="4104" max="4104" width="10.42578125" style="5" bestFit="1" customWidth="1"/>
    <col min="4105" max="4105" width="9.5703125" style="5" bestFit="1" customWidth="1"/>
    <col min="4106" max="4106" width="12.140625" style="5" bestFit="1" customWidth="1"/>
    <col min="4107" max="4348" width="9.140625" style="5"/>
    <col min="4349" max="4349" width="5.85546875" style="5" bestFit="1" customWidth="1"/>
    <col min="4350" max="4350" width="7.7109375" style="5" bestFit="1" customWidth="1"/>
    <col min="4351" max="4351" width="65.42578125" style="5" customWidth="1"/>
    <col min="4352" max="4352" width="9.42578125" style="5" customWidth="1"/>
    <col min="4353" max="4353" width="9" style="5" bestFit="1" customWidth="1"/>
    <col min="4354" max="4354" width="12.42578125" style="5" bestFit="1" customWidth="1"/>
    <col min="4355" max="4355" width="10.28515625" style="5" bestFit="1" customWidth="1"/>
    <col min="4356" max="4356" width="10.42578125" style="5" bestFit="1" customWidth="1"/>
    <col min="4357" max="4357" width="9.5703125" style="5" bestFit="1" customWidth="1"/>
    <col min="4358" max="4358" width="12.140625" style="5" bestFit="1" customWidth="1"/>
    <col min="4359" max="4359" width="9.140625" style="5"/>
    <col min="4360" max="4360" width="10.42578125" style="5" bestFit="1" customWidth="1"/>
    <col min="4361" max="4361" width="9.5703125" style="5" bestFit="1" customWidth="1"/>
    <col min="4362" max="4362" width="12.140625" style="5" bestFit="1" customWidth="1"/>
    <col min="4363" max="4604" width="9.140625" style="5"/>
    <col min="4605" max="4605" width="5.85546875" style="5" bestFit="1" customWidth="1"/>
    <col min="4606" max="4606" width="7.7109375" style="5" bestFit="1" customWidth="1"/>
    <col min="4607" max="4607" width="65.42578125" style="5" customWidth="1"/>
    <col min="4608" max="4608" width="9.42578125" style="5" customWidth="1"/>
    <col min="4609" max="4609" width="9" style="5" bestFit="1" customWidth="1"/>
    <col min="4610" max="4610" width="12.42578125" style="5" bestFit="1" customWidth="1"/>
    <col min="4611" max="4611" width="10.28515625" style="5" bestFit="1" customWidth="1"/>
    <col min="4612" max="4612" width="10.42578125" style="5" bestFit="1" customWidth="1"/>
    <col min="4613" max="4613" width="9.5703125" style="5" bestFit="1" customWidth="1"/>
    <col min="4614" max="4614" width="12.140625" style="5" bestFit="1" customWidth="1"/>
    <col min="4615" max="4615" width="9.140625" style="5"/>
    <col min="4616" max="4616" width="10.42578125" style="5" bestFit="1" customWidth="1"/>
    <col min="4617" max="4617" width="9.5703125" style="5" bestFit="1" customWidth="1"/>
    <col min="4618" max="4618" width="12.140625" style="5" bestFit="1" customWidth="1"/>
    <col min="4619" max="4860" width="9.140625" style="5"/>
    <col min="4861" max="4861" width="5.85546875" style="5" bestFit="1" customWidth="1"/>
    <col min="4862" max="4862" width="7.7109375" style="5" bestFit="1" customWidth="1"/>
    <col min="4863" max="4863" width="65.42578125" style="5" customWidth="1"/>
    <col min="4864" max="4864" width="9.42578125" style="5" customWidth="1"/>
    <col min="4865" max="4865" width="9" style="5" bestFit="1" customWidth="1"/>
    <col min="4866" max="4866" width="12.42578125" style="5" bestFit="1" customWidth="1"/>
    <col min="4867" max="4867" width="10.28515625" style="5" bestFit="1" customWidth="1"/>
    <col min="4868" max="4868" width="10.42578125" style="5" bestFit="1" customWidth="1"/>
    <col min="4869" max="4869" width="9.5703125" style="5" bestFit="1" customWidth="1"/>
    <col min="4870" max="4870" width="12.140625" style="5" bestFit="1" customWidth="1"/>
    <col min="4871" max="4871" width="9.140625" style="5"/>
    <col min="4872" max="4872" width="10.42578125" style="5" bestFit="1" customWidth="1"/>
    <col min="4873" max="4873" width="9.5703125" style="5" bestFit="1" customWidth="1"/>
    <col min="4874" max="4874" width="12.140625" style="5" bestFit="1" customWidth="1"/>
    <col min="4875" max="5116" width="9.140625" style="5"/>
    <col min="5117" max="5117" width="5.85546875" style="5" bestFit="1" customWidth="1"/>
    <col min="5118" max="5118" width="7.7109375" style="5" bestFit="1" customWidth="1"/>
    <col min="5119" max="5119" width="65.42578125" style="5" customWidth="1"/>
    <col min="5120" max="5120" width="9.42578125" style="5" customWidth="1"/>
    <col min="5121" max="5121" width="9" style="5" bestFit="1" customWidth="1"/>
    <col min="5122" max="5122" width="12.42578125" style="5" bestFit="1" customWidth="1"/>
    <col min="5123" max="5123" width="10.28515625" style="5" bestFit="1" customWidth="1"/>
    <col min="5124" max="5124" width="10.42578125" style="5" bestFit="1" customWidth="1"/>
    <col min="5125" max="5125" width="9.5703125" style="5" bestFit="1" customWidth="1"/>
    <col min="5126" max="5126" width="12.140625" style="5" bestFit="1" customWidth="1"/>
    <col min="5127" max="5127" width="9.140625" style="5"/>
    <col min="5128" max="5128" width="10.42578125" style="5" bestFit="1" customWidth="1"/>
    <col min="5129" max="5129" width="9.5703125" style="5" bestFit="1" customWidth="1"/>
    <col min="5130" max="5130" width="12.140625" style="5" bestFit="1" customWidth="1"/>
    <col min="5131" max="5372" width="9.140625" style="5"/>
    <col min="5373" max="5373" width="5.85546875" style="5" bestFit="1" customWidth="1"/>
    <col min="5374" max="5374" width="7.7109375" style="5" bestFit="1" customWidth="1"/>
    <col min="5375" max="5375" width="65.42578125" style="5" customWidth="1"/>
    <col min="5376" max="5376" width="9.42578125" style="5" customWidth="1"/>
    <col min="5377" max="5377" width="9" style="5" bestFit="1" customWidth="1"/>
    <col min="5378" max="5378" width="12.42578125" style="5" bestFit="1" customWidth="1"/>
    <col min="5379" max="5379" width="10.28515625" style="5" bestFit="1" customWidth="1"/>
    <col min="5380" max="5380" width="10.42578125" style="5" bestFit="1" customWidth="1"/>
    <col min="5381" max="5381" width="9.5703125" style="5" bestFit="1" customWidth="1"/>
    <col min="5382" max="5382" width="12.140625" style="5" bestFit="1" customWidth="1"/>
    <col min="5383" max="5383" width="9.140625" style="5"/>
    <col min="5384" max="5384" width="10.42578125" style="5" bestFit="1" customWidth="1"/>
    <col min="5385" max="5385" width="9.5703125" style="5" bestFit="1" customWidth="1"/>
    <col min="5386" max="5386" width="12.140625" style="5" bestFit="1" customWidth="1"/>
    <col min="5387" max="5628" width="9.140625" style="5"/>
    <col min="5629" max="5629" width="5.85546875" style="5" bestFit="1" customWidth="1"/>
    <col min="5630" max="5630" width="7.7109375" style="5" bestFit="1" customWidth="1"/>
    <col min="5631" max="5631" width="65.42578125" style="5" customWidth="1"/>
    <col min="5632" max="5632" width="9.42578125" style="5" customWidth="1"/>
    <col min="5633" max="5633" width="9" style="5" bestFit="1" customWidth="1"/>
    <col min="5634" max="5634" width="12.42578125" style="5" bestFit="1" customWidth="1"/>
    <col min="5635" max="5635" width="10.28515625" style="5" bestFit="1" customWidth="1"/>
    <col min="5636" max="5636" width="10.42578125" style="5" bestFit="1" customWidth="1"/>
    <col min="5637" max="5637" width="9.5703125" style="5" bestFit="1" customWidth="1"/>
    <col min="5638" max="5638" width="12.140625" style="5" bestFit="1" customWidth="1"/>
    <col min="5639" max="5639" width="9.140625" style="5"/>
    <col min="5640" max="5640" width="10.42578125" style="5" bestFit="1" customWidth="1"/>
    <col min="5641" max="5641" width="9.5703125" style="5" bestFit="1" customWidth="1"/>
    <col min="5642" max="5642" width="12.140625" style="5" bestFit="1" customWidth="1"/>
    <col min="5643" max="5884" width="9.140625" style="5"/>
    <col min="5885" max="5885" width="5.85546875" style="5" bestFit="1" customWidth="1"/>
    <col min="5886" max="5886" width="7.7109375" style="5" bestFit="1" customWidth="1"/>
    <col min="5887" max="5887" width="65.42578125" style="5" customWidth="1"/>
    <col min="5888" max="5888" width="9.42578125" style="5" customWidth="1"/>
    <col min="5889" max="5889" width="9" style="5" bestFit="1" customWidth="1"/>
    <col min="5890" max="5890" width="12.42578125" style="5" bestFit="1" customWidth="1"/>
    <col min="5891" max="5891" width="10.28515625" style="5" bestFit="1" customWidth="1"/>
    <col min="5892" max="5892" width="10.42578125" style="5" bestFit="1" customWidth="1"/>
    <col min="5893" max="5893" width="9.5703125" style="5" bestFit="1" customWidth="1"/>
    <col min="5894" max="5894" width="12.140625" style="5" bestFit="1" customWidth="1"/>
    <col min="5895" max="5895" width="9.140625" style="5"/>
    <col min="5896" max="5896" width="10.42578125" style="5" bestFit="1" customWidth="1"/>
    <col min="5897" max="5897" width="9.5703125" style="5" bestFit="1" customWidth="1"/>
    <col min="5898" max="5898" width="12.140625" style="5" bestFit="1" customWidth="1"/>
    <col min="5899" max="6140" width="9.140625" style="5"/>
    <col min="6141" max="6141" width="5.85546875" style="5" bestFit="1" customWidth="1"/>
    <col min="6142" max="6142" width="7.7109375" style="5" bestFit="1" customWidth="1"/>
    <col min="6143" max="6143" width="65.42578125" style="5" customWidth="1"/>
    <col min="6144" max="6144" width="9.42578125" style="5" customWidth="1"/>
    <col min="6145" max="6145" width="9" style="5" bestFit="1" customWidth="1"/>
    <col min="6146" max="6146" width="12.42578125" style="5" bestFit="1" customWidth="1"/>
    <col min="6147" max="6147" width="10.28515625" style="5" bestFit="1" customWidth="1"/>
    <col min="6148" max="6148" width="10.42578125" style="5" bestFit="1" customWidth="1"/>
    <col min="6149" max="6149" width="9.5703125" style="5" bestFit="1" customWidth="1"/>
    <col min="6150" max="6150" width="12.140625" style="5" bestFit="1" customWidth="1"/>
    <col min="6151" max="6151" width="9.140625" style="5"/>
    <col min="6152" max="6152" width="10.42578125" style="5" bestFit="1" customWidth="1"/>
    <col min="6153" max="6153" width="9.5703125" style="5" bestFit="1" customWidth="1"/>
    <col min="6154" max="6154" width="12.140625" style="5" bestFit="1" customWidth="1"/>
    <col min="6155" max="6396" width="9.140625" style="5"/>
    <col min="6397" max="6397" width="5.85546875" style="5" bestFit="1" customWidth="1"/>
    <col min="6398" max="6398" width="7.7109375" style="5" bestFit="1" customWidth="1"/>
    <col min="6399" max="6399" width="65.42578125" style="5" customWidth="1"/>
    <col min="6400" max="6400" width="9.42578125" style="5" customWidth="1"/>
    <col min="6401" max="6401" width="9" style="5" bestFit="1" customWidth="1"/>
    <col min="6402" max="6402" width="12.42578125" style="5" bestFit="1" customWidth="1"/>
    <col min="6403" max="6403" width="10.28515625" style="5" bestFit="1" customWidth="1"/>
    <col min="6404" max="6404" width="10.42578125" style="5" bestFit="1" customWidth="1"/>
    <col min="6405" max="6405" width="9.5703125" style="5" bestFit="1" customWidth="1"/>
    <col min="6406" max="6406" width="12.140625" style="5" bestFit="1" customWidth="1"/>
    <col min="6407" max="6407" width="9.140625" style="5"/>
    <col min="6408" max="6408" width="10.42578125" style="5" bestFit="1" customWidth="1"/>
    <col min="6409" max="6409" width="9.5703125" style="5" bestFit="1" customWidth="1"/>
    <col min="6410" max="6410" width="12.140625" style="5" bestFit="1" customWidth="1"/>
    <col min="6411" max="6652" width="9.140625" style="5"/>
    <col min="6653" max="6653" width="5.85546875" style="5" bestFit="1" customWidth="1"/>
    <col min="6654" max="6654" width="7.7109375" style="5" bestFit="1" customWidth="1"/>
    <col min="6655" max="6655" width="65.42578125" style="5" customWidth="1"/>
    <col min="6656" max="6656" width="9.42578125" style="5" customWidth="1"/>
    <col min="6657" max="6657" width="9" style="5" bestFit="1" customWidth="1"/>
    <col min="6658" max="6658" width="12.42578125" style="5" bestFit="1" customWidth="1"/>
    <col min="6659" max="6659" width="10.28515625" style="5" bestFit="1" customWidth="1"/>
    <col min="6660" max="6660" width="10.42578125" style="5" bestFit="1" customWidth="1"/>
    <col min="6661" max="6661" width="9.5703125" style="5" bestFit="1" customWidth="1"/>
    <col min="6662" max="6662" width="12.140625" style="5" bestFit="1" customWidth="1"/>
    <col min="6663" max="6663" width="9.140625" style="5"/>
    <col min="6664" max="6664" width="10.42578125" style="5" bestFit="1" customWidth="1"/>
    <col min="6665" max="6665" width="9.5703125" style="5" bestFit="1" customWidth="1"/>
    <col min="6666" max="6666" width="12.140625" style="5" bestFit="1" customWidth="1"/>
    <col min="6667" max="6908" width="9.140625" style="5"/>
    <col min="6909" max="6909" width="5.85546875" style="5" bestFit="1" customWidth="1"/>
    <col min="6910" max="6910" width="7.7109375" style="5" bestFit="1" customWidth="1"/>
    <col min="6911" max="6911" width="65.42578125" style="5" customWidth="1"/>
    <col min="6912" max="6912" width="9.42578125" style="5" customWidth="1"/>
    <col min="6913" max="6913" width="9" style="5" bestFit="1" customWidth="1"/>
    <col min="6914" max="6914" width="12.42578125" style="5" bestFit="1" customWidth="1"/>
    <col min="6915" max="6915" width="10.28515625" style="5" bestFit="1" customWidth="1"/>
    <col min="6916" max="6916" width="10.42578125" style="5" bestFit="1" customWidth="1"/>
    <col min="6917" max="6917" width="9.5703125" style="5" bestFit="1" customWidth="1"/>
    <col min="6918" max="6918" width="12.140625" style="5" bestFit="1" customWidth="1"/>
    <col min="6919" max="6919" width="9.140625" style="5"/>
    <col min="6920" max="6920" width="10.42578125" style="5" bestFit="1" customWidth="1"/>
    <col min="6921" max="6921" width="9.5703125" style="5" bestFit="1" customWidth="1"/>
    <col min="6922" max="6922" width="12.140625" style="5" bestFit="1" customWidth="1"/>
    <col min="6923" max="7164" width="9.140625" style="5"/>
    <col min="7165" max="7165" width="5.85546875" style="5" bestFit="1" customWidth="1"/>
    <col min="7166" max="7166" width="7.7109375" style="5" bestFit="1" customWidth="1"/>
    <col min="7167" max="7167" width="65.42578125" style="5" customWidth="1"/>
    <col min="7168" max="7168" width="9.42578125" style="5" customWidth="1"/>
    <col min="7169" max="7169" width="9" style="5" bestFit="1" customWidth="1"/>
    <col min="7170" max="7170" width="12.42578125" style="5" bestFit="1" customWidth="1"/>
    <col min="7171" max="7171" width="10.28515625" style="5" bestFit="1" customWidth="1"/>
    <col min="7172" max="7172" width="10.42578125" style="5" bestFit="1" customWidth="1"/>
    <col min="7173" max="7173" width="9.5703125" style="5" bestFit="1" customWidth="1"/>
    <col min="7174" max="7174" width="12.140625" style="5" bestFit="1" customWidth="1"/>
    <col min="7175" max="7175" width="9.140625" style="5"/>
    <col min="7176" max="7176" width="10.42578125" style="5" bestFit="1" customWidth="1"/>
    <col min="7177" max="7177" width="9.5703125" style="5" bestFit="1" customWidth="1"/>
    <col min="7178" max="7178" width="12.140625" style="5" bestFit="1" customWidth="1"/>
    <col min="7179" max="7420" width="9.140625" style="5"/>
    <col min="7421" max="7421" width="5.85546875" style="5" bestFit="1" customWidth="1"/>
    <col min="7422" max="7422" width="7.7109375" style="5" bestFit="1" customWidth="1"/>
    <col min="7423" max="7423" width="65.42578125" style="5" customWidth="1"/>
    <col min="7424" max="7424" width="9.42578125" style="5" customWidth="1"/>
    <col min="7425" max="7425" width="9" style="5" bestFit="1" customWidth="1"/>
    <col min="7426" max="7426" width="12.42578125" style="5" bestFit="1" customWidth="1"/>
    <col min="7427" max="7427" width="10.28515625" style="5" bestFit="1" customWidth="1"/>
    <col min="7428" max="7428" width="10.42578125" style="5" bestFit="1" customWidth="1"/>
    <col min="7429" max="7429" width="9.5703125" style="5" bestFit="1" customWidth="1"/>
    <col min="7430" max="7430" width="12.140625" style="5" bestFit="1" customWidth="1"/>
    <col min="7431" max="7431" width="9.140625" style="5"/>
    <col min="7432" max="7432" width="10.42578125" style="5" bestFit="1" customWidth="1"/>
    <col min="7433" max="7433" width="9.5703125" style="5" bestFit="1" customWidth="1"/>
    <col min="7434" max="7434" width="12.140625" style="5" bestFit="1" customWidth="1"/>
    <col min="7435" max="7676" width="9.140625" style="5"/>
    <col min="7677" max="7677" width="5.85546875" style="5" bestFit="1" customWidth="1"/>
    <col min="7678" max="7678" width="7.7109375" style="5" bestFit="1" customWidth="1"/>
    <col min="7679" max="7679" width="65.42578125" style="5" customWidth="1"/>
    <col min="7680" max="7680" width="9.42578125" style="5" customWidth="1"/>
    <col min="7681" max="7681" width="9" style="5" bestFit="1" customWidth="1"/>
    <col min="7682" max="7682" width="12.42578125" style="5" bestFit="1" customWidth="1"/>
    <col min="7683" max="7683" width="10.28515625" style="5" bestFit="1" customWidth="1"/>
    <col min="7684" max="7684" width="10.42578125" style="5" bestFit="1" customWidth="1"/>
    <col min="7685" max="7685" width="9.5703125" style="5" bestFit="1" customWidth="1"/>
    <col min="7686" max="7686" width="12.140625" style="5" bestFit="1" customWidth="1"/>
    <col min="7687" max="7687" width="9.140625" style="5"/>
    <col min="7688" max="7688" width="10.42578125" style="5" bestFit="1" customWidth="1"/>
    <col min="7689" max="7689" width="9.5703125" style="5" bestFit="1" customWidth="1"/>
    <col min="7690" max="7690" width="12.140625" style="5" bestFit="1" customWidth="1"/>
    <col min="7691" max="7932" width="9.140625" style="5"/>
    <col min="7933" max="7933" width="5.85546875" style="5" bestFit="1" customWidth="1"/>
    <col min="7934" max="7934" width="7.7109375" style="5" bestFit="1" customWidth="1"/>
    <col min="7935" max="7935" width="65.42578125" style="5" customWidth="1"/>
    <col min="7936" max="7936" width="9.42578125" style="5" customWidth="1"/>
    <col min="7937" max="7937" width="9" style="5" bestFit="1" customWidth="1"/>
    <col min="7938" max="7938" width="12.42578125" style="5" bestFit="1" customWidth="1"/>
    <col min="7939" max="7939" width="10.28515625" style="5" bestFit="1" customWidth="1"/>
    <col min="7940" max="7940" width="10.42578125" style="5" bestFit="1" customWidth="1"/>
    <col min="7941" max="7941" width="9.5703125" style="5" bestFit="1" customWidth="1"/>
    <col min="7942" max="7942" width="12.140625" style="5" bestFit="1" customWidth="1"/>
    <col min="7943" max="7943" width="9.140625" style="5"/>
    <col min="7944" max="7944" width="10.42578125" style="5" bestFit="1" customWidth="1"/>
    <col min="7945" max="7945" width="9.5703125" style="5" bestFit="1" customWidth="1"/>
    <col min="7946" max="7946" width="12.140625" style="5" bestFit="1" customWidth="1"/>
    <col min="7947" max="8188" width="9.140625" style="5"/>
    <col min="8189" max="8189" width="5.85546875" style="5" bestFit="1" customWidth="1"/>
    <col min="8190" max="8190" width="7.7109375" style="5" bestFit="1" customWidth="1"/>
    <col min="8191" max="8191" width="65.42578125" style="5" customWidth="1"/>
    <col min="8192" max="8192" width="9.42578125" style="5" customWidth="1"/>
    <col min="8193" max="8193" width="9" style="5" bestFit="1" customWidth="1"/>
    <col min="8194" max="8194" width="12.42578125" style="5" bestFit="1" customWidth="1"/>
    <col min="8195" max="8195" width="10.28515625" style="5" bestFit="1" customWidth="1"/>
    <col min="8196" max="8196" width="10.42578125" style="5" bestFit="1" customWidth="1"/>
    <col min="8197" max="8197" width="9.5703125" style="5" bestFit="1" customWidth="1"/>
    <col min="8198" max="8198" width="12.140625" style="5" bestFit="1" customWidth="1"/>
    <col min="8199" max="8199" width="9.140625" style="5"/>
    <col min="8200" max="8200" width="10.42578125" style="5" bestFit="1" customWidth="1"/>
    <col min="8201" max="8201" width="9.5703125" style="5" bestFit="1" customWidth="1"/>
    <col min="8202" max="8202" width="12.140625" style="5" bestFit="1" customWidth="1"/>
    <col min="8203" max="8444" width="9.140625" style="5"/>
    <col min="8445" max="8445" width="5.85546875" style="5" bestFit="1" customWidth="1"/>
    <col min="8446" max="8446" width="7.7109375" style="5" bestFit="1" customWidth="1"/>
    <col min="8447" max="8447" width="65.42578125" style="5" customWidth="1"/>
    <col min="8448" max="8448" width="9.42578125" style="5" customWidth="1"/>
    <col min="8449" max="8449" width="9" style="5" bestFit="1" customWidth="1"/>
    <col min="8450" max="8450" width="12.42578125" style="5" bestFit="1" customWidth="1"/>
    <col min="8451" max="8451" width="10.28515625" style="5" bestFit="1" customWidth="1"/>
    <col min="8452" max="8452" width="10.42578125" style="5" bestFit="1" customWidth="1"/>
    <col min="8453" max="8453" width="9.5703125" style="5" bestFit="1" customWidth="1"/>
    <col min="8454" max="8454" width="12.140625" style="5" bestFit="1" customWidth="1"/>
    <col min="8455" max="8455" width="9.140625" style="5"/>
    <col min="8456" max="8456" width="10.42578125" style="5" bestFit="1" customWidth="1"/>
    <col min="8457" max="8457" width="9.5703125" style="5" bestFit="1" customWidth="1"/>
    <col min="8458" max="8458" width="12.140625" style="5" bestFit="1" customWidth="1"/>
    <col min="8459" max="8700" width="9.140625" style="5"/>
    <col min="8701" max="8701" width="5.85546875" style="5" bestFit="1" customWidth="1"/>
    <col min="8702" max="8702" width="7.7109375" style="5" bestFit="1" customWidth="1"/>
    <col min="8703" max="8703" width="65.42578125" style="5" customWidth="1"/>
    <col min="8704" max="8704" width="9.42578125" style="5" customWidth="1"/>
    <col min="8705" max="8705" width="9" style="5" bestFit="1" customWidth="1"/>
    <col min="8706" max="8706" width="12.42578125" style="5" bestFit="1" customWidth="1"/>
    <col min="8707" max="8707" width="10.28515625" style="5" bestFit="1" customWidth="1"/>
    <col min="8708" max="8708" width="10.42578125" style="5" bestFit="1" customWidth="1"/>
    <col min="8709" max="8709" width="9.5703125" style="5" bestFit="1" customWidth="1"/>
    <col min="8710" max="8710" width="12.140625" style="5" bestFit="1" customWidth="1"/>
    <col min="8711" max="8711" width="9.140625" style="5"/>
    <col min="8712" max="8712" width="10.42578125" style="5" bestFit="1" customWidth="1"/>
    <col min="8713" max="8713" width="9.5703125" style="5" bestFit="1" customWidth="1"/>
    <col min="8714" max="8714" width="12.140625" style="5" bestFit="1" customWidth="1"/>
    <col min="8715" max="8956" width="9.140625" style="5"/>
    <col min="8957" max="8957" width="5.85546875" style="5" bestFit="1" customWidth="1"/>
    <col min="8958" max="8958" width="7.7109375" style="5" bestFit="1" customWidth="1"/>
    <col min="8959" max="8959" width="65.42578125" style="5" customWidth="1"/>
    <col min="8960" max="8960" width="9.42578125" style="5" customWidth="1"/>
    <col min="8961" max="8961" width="9" style="5" bestFit="1" customWidth="1"/>
    <col min="8962" max="8962" width="12.42578125" style="5" bestFit="1" customWidth="1"/>
    <col min="8963" max="8963" width="10.28515625" style="5" bestFit="1" customWidth="1"/>
    <col min="8964" max="8964" width="10.42578125" style="5" bestFit="1" customWidth="1"/>
    <col min="8965" max="8965" width="9.5703125" style="5" bestFit="1" customWidth="1"/>
    <col min="8966" max="8966" width="12.140625" style="5" bestFit="1" customWidth="1"/>
    <col min="8967" max="8967" width="9.140625" style="5"/>
    <col min="8968" max="8968" width="10.42578125" style="5" bestFit="1" customWidth="1"/>
    <col min="8969" max="8969" width="9.5703125" style="5" bestFit="1" customWidth="1"/>
    <col min="8970" max="8970" width="12.140625" style="5" bestFit="1" customWidth="1"/>
    <col min="8971" max="9212" width="9.140625" style="5"/>
    <col min="9213" max="9213" width="5.85546875" style="5" bestFit="1" customWidth="1"/>
    <col min="9214" max="9214" width="7.7109375" style="5" bestFit="1" customWidth="1"/>
    <col min="9215" max="9215" width="65.42578125" style="5" customWidth="1"/>
    <col min="9216" max="9216" width="9.42578125" style="5" customWidth="1"/>
    <col min="9217" max="9217" width="9" style="5" bestFit="1" customWidth="1"/>
    <col min="9218" max="9218" width="12.42578125" style="5" bestFit="1" customWidth="1"/>
    <col min="9219" max="9219" width="10.28515625" style="5" bestFit="1" customWidth="1"/>
    <col min="9220" max="9220" width="10.42578125" style="5" bestFit="1" customWidth="1"/>
    <col min="9221" max="9221" width="9.5703125" style="5" bestFit="1" customWidth="1"/>
    <col min="9222" max="9222" width="12.140625" style="5" bestFit="1" customWidth="1"/>
    <col min="9223" max="9223" width="9.140625" style="5"/>
    <col min="9224" max="9224" width="10.42578125" style="5" bestFit="1" customWidth="1"/>
    <col min="9225" max="9225" width="9.5703125" style="5" bestFit="1" customWidth="1"/>
    <col min="9226" max="9226" width="12.140625" style="5" bestFit="1" customWidth="1"/>
    <col min="9227" max="9468" width="9.140625" style="5"/>
    <col min="9469" max="9469" width="5.85546875" style="5" bestFit="1" customWidth="1"/>
    <col min="9470" max="9470" width="7.7109375" style="5" bestFit="1" customWidth="1"/>
    <col min="9471" max="9471" width="65.42578125" style="5" customWidth="1"/>
    <col min="9472" max="9472" width="9.42578125" style="5" customWidth="1"/>
    <col min="9473" max="9473" width="9" style="5" bestFit="1" customWidth="1"/>
    <col min="9474" max="9474" width="12.42578125" style="5" bestFit="1" customWidth="1"/>
    <col min="9475" max="9475" width="10.28515625" style="5" bestFit="1" customWidth="1"/>
    <col min="9476" max="9476" width="10.42578125" style="5" bestFit="1" customWidth="1"/>
    <col min="9477" max="9477" width="9.5703125" style="5" bestFit="1" customWidth="1"/>
    <col min="9478" max="9478" width="12.140625" style="5" bestFit="1" customWidth="1"/>
    <col min="9479" max="9479" width="9.140625" style="5"/>
    <col min="9480" max="9480" width="10.42578125" style="5" bestFit="1" customWidth="1"/>
    <col min="9481" max="9481" width="9.5703125" style="5" bestFit="1" customWidth="1"/>
    <col min="9482" max="9482" width="12.140625" style="5" bestFit="1" customWidth="1"/>
    <col min="9483" max="9724" width="9.140625" style="5"/>
    <col min="9725" max="9725" width="5.85546875" style="5" bestFit="1" customWidth="1"/>
    <col min="9726" max="9726" width="7.7109375" style="5" bestFit="1" customWidth="1"/>
    <col min="9727" max="9727" width="65.42578125" style="5" customWidth="1"/>
    <col min="9728" max="9728" width="9.42578125" style="5" customWidth="1"/>
    <col min="9729" max="9729" width="9" style="5" bestFit="1" customWidth="1"/>
    <col min="9730" max="9730" width="12.42578125" style="5" bestFit="1" customWidth="1"/>
    <col min="9731" max="9731" width="10.28515625" style="5" bestFit="1" customWidth="1"/>
    <col min="9732" max="9732" width="10.42578125" style="5" bestFit="1" customWidth="1"/>
    <col min="9733" max="9733" width="9.5703125" style="5" bestFit="1" customWidth="1"/>
    <col min="9734" max="9734" width="12.140625" style="5" bestFit="1" customWidth="1"/>
    <col min="9735" max="9735" width="9.140625" style="5"/>
    <col min="9736" max="9736" width="10.42578125" style="5" bestFit="1" customWidth="1"/>
    <col min="9737" max="9737" width="9.5703125" style="5" bestFit="1" customWidth="1"/>
    <col min="9738" max="9738" width="12.140625" style="5" bestFit="1" customWidth="1"/>
    <col min="9739" max="9980" width="9.140625" style="5"/>
    <col min="9981" max="9981" width="5.85546875" style="5" bestFit="1" customWidth="1"/>
    <col min="9982" max="9982" width="7.7109375" style="5" bestFit="1" customWidth="1"/>
    <col min="9983" max="9983" width="65.42578125" style="5" customWidth="1"/>
    <col min="9984" max="9984" width="9.42578125" style="5" customWidth="1"/>
    <col min="9985" max="9985" width="9" style="5" bestFit="1" customWidth="1"/>
    <col min="9986" max="9986" width="12.42578125" style="5" bestFit="1" customWidth="1"/>
    <col min="9987" max="9987" width="10.28515625" style="5" bestFit="1" customWidth="1"/>
    <col min="9988" max="9988" width="10.42578125" style="5" bestFit="1" customWidth="1"/>
    <col min="9989" max="9989" width="9.5703125" style="5" bestFit="1" customWidth="1"/>
    <col min="9990" max="9990" width="12.140625" style="5" bestFit="1" customWidth="1"/>
    <col min="9991" max="9991" width="9.140625" style="5"/>
    <col min="9992" max="9992" width="10.42578125" style="5" bestFit="1" customWidth="1"/>
    <col min="9993" max="9993" width="9.5703125" style="5" bestFit="1" customWidth="1"/>
    <col min="9994" max="9994" width="12.140625" style="5" bestFit="1" customWidth="1"/>
    <col min="9995" max="10236" width="9.140625" style="5"/>
    <col min="10237" max="10237" width="5.85546875" style="5" bestFit="1" customWidth="1"/>
    <col min="10238" max="10238" width="7.7109375" style="5" bestFit="1" customWidth="1"/>
    <col min="10239" max="10239" width="65.42578125" style="5" customWidth="1"/>
    <col min="10240" max="10240" width="9.42578125" style="5" customWidth="1"/>
    <col min="10241" max="10241" width="9" style="5" bestFit="1" customWidth="1"/>
    <col min="10242" max="10242" width="12.42578125" style="5" bestFit="1" customWidth="1"/>
    <col min="10243" max="10243" width="10.28515625" style="5" bestFit="1" customWidth="1"/>
    <col min="10244" max="10244" width="10.42578125" style="5" bestFit="1" customWidth="1"/>
    <col min="10245" max="10245" width="9.5703125" style="5" bestFit="1" customWidth="1"/>
    <col min="10246" max="10246" width="12.140625" style="5" bestFit="1" customWidth="1"/>
    <col min="10247" max="10247" width="9.140625" style="5"/>
    <col min="10248" max="10248" width="10.42578125" style="5" bestFit="1" customWidth="1"/>
    <col min="10249" max="10249" width="9.5703125" style="5" bestFit="1" customWidth="1"/>
    <col min="10250" max="10250" width="12.140625" style="5" bestFit="1" customWidth="1"/>
    <col min="10251" max="10492" width="9.140625" style="5"/>
    <col min="10493" max="10493" width="5.85546875" style="5" bestFit="1" customWidth="1"/>
    <col min="10494" max="10494" width="7.7109375" style="5" bestFit="1" customWidth="1"/>
    <col min="10495" max="10495" width="65.42578125" style="5" customWidth="1"/>
    <col min="10496" max="10496" width="9.42578125" style="5" customWidth="1"/>
    <col min="10497" max="10497" width="9" style="5" bestFit="1" customWidth="1"/>
    <col min="10498" max="10498" width="12.42578125" style="5" bestFit="1" customWidth="1"/>
    <col min="10499" max="10499" width="10.28515625" style="5" bestFit="1" customWidth="1"/>
    <col min="10500" max="10500" width="10.42578125" style="5" bestFit="1" customWidth="1"/>
    <col min="10501" max="10501" width="9.5703125" style="5" bestFit="1" customWidth="1"/>
    <col min="10502" max="10502" width="12.140625" style="5" bestFit="1" customWidth="1"/>
    <col min="10503" max="10503" width="9.140625" style="5"/>
    <col min="10504" max="10504" width="10.42578125" style="5" bestFit="1" customWidth="1"/>
    <col min="10505" max="10505" width="9.5703125" style="5" bestFit="1" customWidth="1"/>
    <col min="10506" max="10506" width="12.140625" style="5" bestFit="1" customWidth="1"/>
    <col min="10507" max="10748" width="9.140625" style="5"/>
    <col min="10749" max="10749" width="5.85546875" style="5" bestFit="1" customWidth="1"/>
    <col min="10750" max="10750" width="7.7109375" style="5" bestFit="1" customWidth="1"/>
    <col min="10751" max="10751" width="65.42578125" style="5" customWidth="1"/>
    <col min="10752" max="10752" width="9.42578125" style="5" customWidth="1"/>
    <col min="10753" max="10753" width="9" style="5" bestFit="1" customWidth="1"/>
    <col min="10754" max="10754" width="12.42578125" style="5" bestFit="1" customWidth="1"/>
    <col min="10755" max="10755" width="10.28515625" style="5" bestFit="1" customWidth="1"/>
    <col min="10756" max="10756" width="10.42578125" style="5" bestFit="1" customWidth="1"/>
    <col min="10757" max="10757" width="9.5703125" style="5" bestFit="1" customWidth="1"/>
    <col min="10758" max="10758" width="12.140625" style="5" bestFit="1" customWidth="1"/>
    <col min="10759" max="10759" width="9.140625" style="5"/>
    <col min="10760" max="10760" width="10.42578125" style="5" bestFit="1" customWidth="1"/>
    <col min="10761" max="10761" width="9.5703125" style="5" bestFit="1" customWidth="1"/>
    <col min="10762" max="10762" width="12.140625" style="5" bestFit="1" customWidth="1"/>
    <col min="10763" max="11004" width="9.140625" style="5"/>
    <col min="11005" max="11005" width="5.85546875" style="5" bestFit="1" customWidth="1"/>
    <col min="11006" max="11006" width="7.7109375" style="5" bestFit="1" customWidth="1"/>
    <col min="11007" max="11007" width="65.42578125" style="5" customWidth="1"/>
    <col min="11008" max="11008" width="9.42578125" style="5" customWidth="1"/>
    <col min="11009" max="11009" width="9" style="5" bestFit="1" customWidth="1"/>
    <col min="11010" max="11010" width="12.42578125" style="5" bestFit="1" customWidth="1"/>
    <col min="11011" max="11011" width="10.28515625" style="5" bestFit="1" customWidth="1"/>
    <col min="11012" max="11012" width="10.42578125" style="5" bestFit="1" customWidth="1"/>
    <col min="11013" max="11013" width="9.5703125" style="5" bestFit="1" customWidth="1"/>
    <col min="11014" max="11014" width="12.140625" style="5" bestFit="1" customWidth="1"/>
    <col min="11015" max="11015" width="9.140625" style="5"/>
    <col min="11016" max="11016" width="10.42578125" style="5" bestFit="1" customWidth="1"/>
    <col min="11017" max="11017" width="9.5703125" style="5" bestFit="1" customWidth="1"/>
    <col min="11018" max="11018" width="12.140625" style="5" bestFit="1" customWidth="1"/>
    <col min="11019" max="11260" width="9.140625" style="5"/>
    <col min="11261" max="11261" width="5.85546875" style="5" bestFit="1" customWidth="1"/>
    <col min="11262" max="11262" width="7.7109375" style="5" bestFit="1" customWidth="1"/>
    <col min="11263" max="11263" width="65.42578125" style="5" customWidth="1"/>
    <col min="11264" max="11264" width="9.42578125" style="5" customWidth="1"/>
    <col min="11265" max="11265" width="9" style="5" bestFit="1" customWidth="1"/>
    <col min="11266" max="11266" width="12.42578125" style="5" bestFit="1" customWidth="1"/>
    <col min="11267" max="11267" width="10.28515625" style="5" bestFit="1" customWidth="1"/>
    <col min="11268" max="11268" width="10.42578125" style="5" bestFit="1" customWidth="1"/>
    <col min="11269" max="11269" width="9.5703125" style="5" bestFit="1" customWidth="1"/>
    <col min="11270" max="11270" width="12.140625" style="5" bestFit="1" customWidth="1"/>
    <col min="11271" max="11271" width="9.140625" style="5"/>
    <col min="11272" max="11272" width="10.42578125" style="5" bestFit="1" customWidth="1"/>
    <col min="11273" max="11273" width="9.5703125" style="5" bestFit="1" customWidth="1"/>
    <col min="11274" max="11274" width="12.140625" style="5" bestFit="1" customWidth="1"/>
    <col min="11275" max="11516" width="9.140625" style="5"/>
    <col min="11517" max="11517" width="5.85546875" style="5" bestFit="1" customWidth="1"/>
    <col min="11518" max="11518" width="7.7109375" style="5" bestFit="1" customWidth="1"/>
    <col min="11519" max="11519" width="65.42578125" style="5" customWidth="1"/>
    <col min="11520" max="11520" width="9.42578125" style="5" customWidth="1"/>
    <col min="11521" max="11521" width="9" style="5" bestFit="1" customWidth="1"/>
    <col min="11522" max="11522" width="12.42578125" style="5" bestFit="1" customWidth="1"/>
    <col min="11523" max="11523" width="10.28515625" style="5" bestFit="1" customWidth="1"/>
    <col min="11524" max="11524" width="10.42578125" style="5" bestFit="1" customWidth="1"/>
    <col min="11525" max="11525" width="9.5703125" style="5" bestFit="1" customWidth="1"/>
    <col min="11526" max="11526" width="12.140625" style="5" bestFit="1" customWidth="1"/>
    <col min="11527" max="11527" width="9.140625" style="5"/>
    <col min="11528" max="11528" width="10.42578125" style="5" bestFit="1" customWidth="1"/>
    <col min="11529" max="11529" width="9.5703125" style="5" bestFit="1" customWidth="1"/>
    <col min="11530" max="11530" width="12.140625" style="5" bestFit="1" customWidth="1"/>
    <col min="11531" max="11772" width="9.140625" style="5"/>
    <col min="11773" max="11773" width="5.85546875" style="5" bestFit="1" customWidth="1"/>
    <col min="11774" max="11774" width="7.7109375" style="5" bestFit="1" customWidth="1"/>
    <col min="11775" max="11775" width="65.42578125" style="5" customWidth="1"/>
    <col min="11776" max="11776" width="9.42578125" style="5" customWidth="1"/>
    <col min="11777" max="11777" width="9" style="5" bestFit="1" customWidth="1"/>
    <col min="11778" max="11778" width="12.42578125" style="5" bestFit="1" customWidth="1"/>
    <col min="11779" max="11779" width="10.28515625" style="5" bestFit="1" customWidth="1"/>
    <col min="11780" max="11780" width="10.42578125" style="5" bestFit="1" customWidth="1"/>
    <col min="11781" max="11781" width="9.5703125" style="5" bestFit="1" customWidth="1"/>
    <col min="11782" max="11782" width="12.140625" style="5" bestFit="1" customWidth="1"/>
    <col min="11783" max="11783" width="9.140625" style="5"/>
    <col min="11784" max="11784" width="10.42578125" style="5" bestFit="1" customWidth="1"/>
    <col min="11785" max="11785" width="9.5703125" style="5" bestFit="1" customWidth="1"/>
    <col min="11786" max="11786" width="12.140625" style="5" bestFit="1" customWidth="1"/>
    <col min="11787" max="12028" width="9.140625" style="5"/>
    <col min="12029" max="12029" width="5.85546875" style="5" bestFit="1" customWidth="1"/>
    <col min="12030" max="12030" width="7.7109375" style="5" bestFit="1" customWidth="1"/>
    <col min="12031" max="12031" width="65.42578125" style="5" customWidth="1"/>
    <col min="12032" max="12032" width="9.42578125" style="5" customWidth="1"/>
    <col min="12033" max="12033" width="9" style="5" bestFit="1" customWidth="1"/>
    <col min="12034" max="12034" width="12.42578125" style="5" bestFit="1" customWidth="1"/>
    <col min="12035" max="12035" width="10.28515625" style="5" bestFit="1" customWidth="1"/>
    <col min="12036" max="12036" width="10.42578125" style="5" bestFit="1" customWidth="1"/>
    <col min="12037" max="12037" width="9.5703125" style="5" bestFit="1" customWidth="1"/>
    <col min="12038" max="12038" width="12.140625" style="5" bestFit="1" customWidth="1"/>
    <col min="12039" max="12039" width="9.140625" style="5"/>
    <col min="12040" max="12040" width="10.42578125" style="5" bestFit="1" customWidth="1"/>
    <col min="12041" max="12041" width="9.5703125" style="5" bestFit="1" customWidth="1"/>
    <col min="12042" max="12042" width="12.140625" style="5" bestFit="1" customWidth="1"/>
    <col min="12043" max="12284" width="9.140625" style="5"/>
    <col min="12285" max="12285" width="5.85546875" style="5" bestFit="1" customWidth="1"/>
    <col min="12286" max="12286" width="7.7109375" style="5" bestFit="1" customWidth="1"/>
    <col min="12287" max="12287" width="65.42578125" style="5" customWidth="1"/>
    <col min="12288" max="12288" width="9.42578125" style="5" customWidth="1"/>
    <col min="12289" max="12289" width="9" style="5" bestFit="1" customWidth="1"/>
    <col min="12290" max="12290" width="12.42578125" style="5" bestFit="1" customWidth="1"/>
    <col min="12291" max="12291" width="10.28515625" style="5" bestFit="1" customWidth="1"/>
    <col min="12292" max="12292" width="10.42578125" style="5" bestFit="1" customWidth="1"/>
    <col min="12293" max="12293" width="9.5703125" style="5" bestFit="1" customWidth="1"/>
    <col min="12294" max="12294" width="12.140625" style="5" bestFit="1" customWidth="1"/>
    <col min="12295" max="12295" width="9.140625" style="5"/>
    <col min="12296" max="12296" width="10.42578125" style="5" bestFit="1" customWidth="1"/>
    <col min="12297" max="12297" width="9.5703125" style="5" bestFit="1" customWidth="1"/>
    <col min="12298" max="12298" width="12.140625" style="5" bestFit="1" customWidth="1"/>
    <col min="12299" max="12540" width="9.140625" style="5"/>
    <col min="12541" max="12541" width="5.85546875" style="5" bestFit="1" customWidth="1"/>
    <col min="12542" max="12542" width="7.7109375" style="5" bestFit="1" customWidth="1"/>
    <col min="12543" max="12543" width="65.42578125" style="5" customWidth="1"/>
    <col min="12544" max="12544" width="9.42578125" style="5" customWidth="1"/>
    <col min="12545" max="12545" width="9" style="5" bestFit="1" customWidth="1"/>
    <col min="12546" max="12546" width="12.42578125" style="5" bestFit="1" customWidth="1"/>
    <col min="12547" max="12547" width="10.28515625" style="5" bestFit="1" customWidth="1"/>
    <col min="12548" max="12548" width="10.42578125" style="5" bestFit="1" customWidth="1"/>
    <col min="12549" max="12549" width="9.5703125" style="5" bestFit="1" customWidth="1"/>
    <col min="12550" max="12550" width="12.140625" style="5" bestFit="1" customWidth="1"/>
    <col min="12551" max="12551" width="9.140625" style="5"/>
    <col min="12552" max="12552" width="10.42578125" style="5" bestFit="1" customWidth="1"/>
    <col min="12553" max="12553" width="9.5703125" style="5" bestFit="1" customWidth="1"/>
    <col min="12554" max="12554" width="12.140625" style="5" bestFit="1" customWidth="1"/>
    <col min="12555" max="12796" width="9.140625" style="5"/>
    <col min="12797" max="12797" width="5.85546875" style="5" bestFit="1" customWidth="1"/>
    <col min="12798" max="12798" width="7.7109375" style="5" bestFit="1" customWidth="1"/>
    <col min="12799" max="12799" width="65.42578125" style="5" customWidth="1"/>
    <col min="12800" max="12800" width="9.42578125" style="5" customWidth="1"/>
    <col min="12801" max="12801" width="9" style="5" bestFit="1" customWidth="1"/>
    <col min="12802" max="12802" width="12.42578125" style="5" bestFit="1" customWidth="1"/>
    <col min="12803" max="12803" width="10.28515625" style="5" bestFit="1" customWidth="1"/>
    <col min="12804" max="12804" width="10.42578125" style="5" bestFit="1" customWidth="1"/>
    <col min="12805" max="12805" width="9.5703125" style="5" bestFit="1" customWidth="1"/>
    <col min="12806" max="12806" width="12.140625" style="5" bestFit="1" customWidth="1"/>
    <col min="12807" max="12807" width="9.140625" style="5"/>
    <col min="12808" max="12808" width="10.42578125" style="5" bestFit="1" customWidth="1"/>
    <col min="12809" max="12809" width="9.5703125" style="5" bestFit="1" customWidth="1"/>
    <col min="12810" max="12810" width="12.140625" style="5" bestFit="1" customWidth="1"/>
    <col min="12811" max="13052" width="9.140625" style="5"/>
    <col min="13053" max="13053" width="5.85546875" style="5" bestFit="1" customWidth="1"/>
    <col min="13054" max="13054" width="7.7109375" style="5" bestFit="1" customWidth="1"/>
    <col min="13055" max="13055" width="65.42578125" style="5" customWidth="1"/>
    <col min="13056" max="13056" width="9.42578125" style="5" customWidth="1"/>
    <col min="13057" max="13057" width="9" style="5" bestFit="1" customWidth="1"/>
    <col min="13058" max="13058" width="12.42578125" style="5" bestFit="1" customWidth="1"/>
    <col min="13059" max="13059" width="10.28515625" style="5" bestFit="1" customWidth="1"/>
    <col min="13060" max="13060" width="10.42578125" style="5" bestFit="1" customWidth="1"/>
    <col min="13061" max="13061" width="9.5703125" style="5" bestFit="1" customWidth="1"/>
    <col min="13062" max="13062" width="12.140625" style="5" bestFit="1" customWidth="1"/>
    <col min="13063" max="13063" width="9.140625" style="5"/>
    <col min="13064" max="13064" width="10.42578125" style="5" bestFit="1" customWidth="1"/>
    <col min="13065" max="13065" width="9.5703125" style="5" bestFit="1" customWidth="1"/>
    <col min="13066" max="13066" width="12.140625" style="5" bestFit="1" customWidth="1"/>
    <col min="13067" max="13308" width="9.140625" style="5"/>
    <col min="13309" max="13309" width="5.85546875" style="5" bestFit="1" customWidth="1"/>
    <col min="13310" max="13310" width="7.7109375" style="5" bestFit="1" customWidth="1"/>
    <col min="13311" max="13311" width="65.42578125" style="5" customWidth="1"/>
    <col min="13312" max="13312" width="9.42578125" style="5" customWidth="1"/>
    <col min="13313" max="13313" width="9" style="5" bestFit="1" customWidth="1"/>
    <col min="13314" max="13314" width="12.42578125" style="5" bestFit="1" customWidth="1"/>
    <col min="13315" max="13315" width="10.28515625" style="5" bestFit="1" customWidth="1"/>
    <col min="13316" max="13316" width="10.42578125" style="5" bestFit="1" customWidth="1"/>
    <col min="13317" max="13317" width="9.5703125" style="5" bestFit="1" customWidth="1"/>
    <col min="13318" max="13318" width="12.140625" style="5" bestFit="1" customWidth="1"/>
    <col min="13319" max="13319" width="9.140625" style="5"/>
    <col min="13320" max="13320" width="10.42578125" style="5" bestFit="1" customWidth="1"/>
    <col min="13321" max="13321" width="9.5703125" style="5" bestFit="1" customWidth="1"/>
    <col min="13322" max="13322" width="12.140625" style="5" bestFit="1" customWidth="1"/>
    <col min="13323" max="13564" width="9.140625" style="5"/>
    <col min="13565" max="13565" width="5.85546875" style="5" bestFit="1" customWidth="1"/>
    <col min="13566" max="13566" width="7.7109375" style="5" bestFit="1" customWidth="1"/>
    <col min="13567" max="13567" width="65.42578125" style="5" customWidth="1"/>
    <col min="13568" max="13568" width="9.42578125" style="5" customWidth="1"/>
    <col min="13569" max="13569" width="9" style="5" bestFit="1" customWidth="1"/>
    <col min="13570" max="13570" width="12.42578125" style="5" bestFit="1" customWidth="1"/>
    <col min="13571" max="13571" width="10.28515625" style="5" bestFit="1" customWidth="1"/>
    <col min="13572" max="13572" width="10.42578125" style="5" bestFit="1" customWidth="1"/>
    <col min="13573" max="13573" width="9.5703125" style="5" bestFit="1" customWidth="1"/>
    <col min="13574" max="13574" width="12.140625" style="5" bestFit="1" customWidth="1"/>
    <col min="13575" max="13575" width="9.140625" style="5"/>
    <col min="13576" max="13576" width="10.42578125" style="5" bestFit="1" customWidth="1"/>
    <col min="13577" max="13577" width="9.5703125" style="5" bestFit="1" customWidth="1"/>
    <col min="13578" max="13578" width="12.140625" style="5" bestFit="1" customWidth="1"/>
    <col min="13579" max="13820" width="9.140625" style="5"/>
    <col min="13821" max="13821" width="5.85546875" style="5" bestFit="1" customWidth="1"/>
    <col min="13822" max="13822" width="7.7109375" style="5" bestFit="1" customWidth="1"/>
    <col min="13823" max="13823" width="65.42578125" style="5" customWidth="1"/>
    <col min="13824" max="13824" width="9.42578125" style="5" customWidth="1"/>
    <col min="13825" max="13825" width="9" style="5" bestFit="1" customWidth="1"/>
    <col min="13826" max="13826" width="12.42578125" style="5" bestFit="1" customWidth="1"/>
    <col min="13827" max="13827" width="10.28515625" style="5" bestFit="1" customWidth="1"/>
    <col min="13828" max="13828" width="10.42578125" style="5" bestFit="1" customWidth="1"/>
    <col min="13829" max="13829" width="9.5703125" style="5" bestFit="1" customWidth="1"/>
    <col min="13830" max="13830" width="12.140625" style="5" bestFit="1" customWidth="1"/>
    <col min="13831" max="13831" width="9.140625" style="5"/>
    <col min="13832" max="13832" width="10.42578125" style="5" bestFit="1" customWidth="1"/>
    <col min="13833" max="13833" width="9.5703125" style="5" bestFit="1" customWidth="1"/>
    <col min="13834" max="13834" width="12.140625" style="5" bestFit="1" customWidth="1"/>
    <col min="13835" max="14076" width="9.140625" style="5"/>
    <col min="14077" max="14077" width="5.85546875" style="5" bestFit="1" customWidth="1"/>
    <col min="14078" max="14078" width="7.7109375" style="5" bestFit="1" customWidth="1"/>
    <col min="14079" max="14079" width="65.42578125" style="5" customWidth="1"/>
    <col min="14080" max="14080" width="9.42578125" style="5" customWidth="1"/>
    <col min="14081" max="14081" width="9" style="5" bestFit="1" customWidth="1"/>
    <col min="14082" max="14082" width="12.42578125" style="5" bestFit="1" customWidth="1"/>
    <col min="14083" max="14083" width="10.28515625" style="5" bestFit="1" customWidth="1"/>
    <col min="14084" max="14084" width="10.42578125" style="5" bestFit="1" customWidth="1"/>
    <col min="14085" max="14085" width="9.5703125" style="5" bestFit="1" customWidth="1"/>
    <col min="14086" max="14086" width="12.140625" style="5" bestFit="1" customWidth="1"/>
    <col min="14087" max="14087" width="9.140625" style="5"/>
    <col min="14088" max="14088" width="10.42578125" style="5" bestFit="1" customWidth="1"/>
    <col min="14089" max="14089" width="9.5703125" style="5" bestFit="1" customWidth="1"/>
    <col min="14090" max="14090" width="12.140625" style="5" bestFit="1" customWidth="1"/>
    <col min="14091" max="14332" width="9.140625" style="5"/>
    <col min="14333" max="14333" width="5.85546875" style="5" bestFit="1" customWidth="1"/>
    <col min="14334" max="14334" width="7.7109375" style="5" bestFit="1" customWidth="1"/>
    <col min="14335" max="14335" width="65.42578125" style="5" customWidth="1"/>
    <col min="14336" max="14336" width="9.42578125" style="5" customWidth="1"/>
    <col min="14337" max="14337" width="9" style="5" bestFit="1" customWidth="1"/>
    <col min="14338" max="14338" width="12.42578125" style="5" bestFit="1" customWidth="1"/>
    <col min="14339" max="14339" width="10.28515625" style="5" bestFit="1" customWidth="1"/>
    <col min="14340" max="14340" width="10.42578125" style="5" bestFit="1" customWidth="1"/>
    <col min="14341" max="14341" width="9.5703125" style="5" bestFit="1" customWidth="1"/>
    <col min="14342" max="14342" width="12.140625" style="5" bestFit="1" customWidth="1"/>
    <col min="14343" max="14343" width="9.140625" style="5"/>
    <col min="14344" max="14344" width="10.42578125" style="5" bestFit="1" customWidth="1"/>
    <col min="14345" max="14345" width="9.5703125" style="5" bestFit="1" customWidth="1"/>
    <col min="14346" max="14346" width="12.140625" style="5" bestFit="1" customWidth="1"/>
    <col min="14347" max="14588" width="9.140625" style="5"/>
    <col min="14589" max="14589" width="5.85546875" style="5" bestFit="1" customWidth="1"/>
    <col min="14590" max="14590" width="7.7109375" style="5" bestFit="1" customWidth="1"/>
    <col min="14591" max="14591" width="65.42578125" style="5" customWidth="1"/>
    <col min="14592" max="14592" width="9.42578125" style="5" customWidth="1"/>
    <col min="14593" max="14593" width="9" style="5" bestFit="1" customWidth="1"/>
    <col min="14594" max="14594" width="12.42578125" style="5" bestFit="1" customWidth="1"/>
    <col min="14595" max="14595" width="10.28515625" style="5" bestFit="1" customWidth="1"/>
    <col min="14596" max="14596" width="10.42578125" style="5" bestFit="1" customWidth="1"/>
    <col min="14597" max="14597" width="9.5703125" style="5" bestFit="1" customWidth="1"/>
    <col min="14598" max="14598" width="12.140625" style="5" bestFit="1" customWidth="1"/>
    <col min="14599" max="14599" width="9.140625" style="5"/>
    <col min="14600" max="14600" width="10.42578125" style="5" bestFit="1" customWidth="1"/>
    <col min="14601" max="14601" width="9.5703125" style="5" bestFit="1" customWidth="1"/>
    <col min="14602" max="14602" width="12.140625" style="5" bestFit="1" customWidth="1"/>
    <col min="14603" max="14844" width="9.140625" style="5"/>
    <col min="14845" max="14845" width="5.85546875" style="5" bestFit="1" customWidth="1"/>
    <col min="14846" max="14846" width="7.7109375" style="5" bestFit="1" customWidth="1"/>
    <col min="14847" max="14847" width="65.42578125" style="5" customWidth="1"/>
    <col min="14848" max="14848" width="9.42578125" style="5" customWidth="1"/>
    <col min="14849" max="14849" width="9" style="5" bestFit="1" customWidth="1"/>
    <col min="14850" max="14850" width="12.42578125" style="5" bestFit="1" customWidth="1"/>
    <col min="14851" max="14851" width="10.28515625" style="5" bestFit="1" customWidth="1"/>
    <col min="14852" max="14852" width="10.42578125" style="5" bestFit="1" customWidth="1"/>
    <col min="14853" max="14853" width="9.5703125" style="5" bestFit="1" customWidth="1"/>
    <col min="14854" max="14854" width="12.140625" style="5" bestFit="1" customWidth="1"/>
    <col min="14855" max="14855" width="9.140625" style="5"/>
    <col min="14856" max="14856" width="10.42578125" style="5" bestFit="1" customWidth="1"/>
    <col min="14857" max="14857" width="9.5703125" style="5" bestFit="1" customWidth="1"/>
    <col min="14858" max="14858" width="12.140625" style="5" bestFit="1" customWidth="1"/>
    <col min="14859" max="15100" width="9.140625" style="5"/>
    <col min="15101" max="15101" width="5.85546875" style="5" bestFit="1" customWidth="1"/>
    <col min="15102" max="15102" width="7.7109375" style="5" bestFit="1" customWidth="1"/>
    <col min="15103" max="15103" width="65.42578125" style="5" customWidth="1"/>
    <col min="15104" max="15104" width="9.42578125" style="5" customWidth="1"/>
    <col min="15105" max="15105" width="9" style="5" bestFit="1" customWidth="1"/>
    <col min="15106" max="15106" width="12.42578125" style="5" bestFit="1" customWidth="1"/>
    <col min="15107" max="15107" width="10.28515625" style="5" bestFit="1" customWidth="1"/>
    <col min="15108" max="15108" width="10.42578125" style="5" bestFit="1" customWidth="1"/>
    <col min="15109" max="15109" width="9.5703125" style="5" bestFit="1" customWidth="1"/>
    <col min="15110" max="15110" width="12.140625" style="5" bestFit="1" customWidth="1"/>
    <col min="15111" max="15111" width="9.140625" style="5"/>
    <col min="15112" max="15112" width="10.42578125" style="5" bestFit="1" customWidth="1"/>
    <col min="15113" max="15113" width="9.5703125" style="5" bestFit="1" customWidth="1"/>
    <col min="15114" max="15114" width="12.140625" style="5" bestFit="1" customWidth="1"/>
    <col min="15115" max="15356" width="9.140625" style="5"/>
    <col min="15357" max="15357" width="5.85546875" style="5" bestFit="1" customWidth="1"/>
    <col min="15358" max="15358" width="7.7109375" style="5" bestFit="1" customWidth="1"/>
    <col min="15359" max="15359" width="65.42578125" style="5" customWidth="1"/>
    <col min="15360" max="15360" width="9.42578125" style="5" customWidth="1"/>
    <col min="15361" max="15361" width="9" style="5" bestFit="1" customWidth="1"/>
    <col min="15362" max="15362" width="12.42578125" style="5" bestFit="1" customWidth="1"/>
    <col min="15363" max="15363" width="10.28515625" style="5" bestFit="1" customWidth="1"/>
    <col min="15364" max="15364" width="10.42578125" style="5" bestFit="1" customWidth="1"/>
    <col min="15365" max="15365" width="9.5703125" style="5" bestFit="1" customWidth="1"/>
    <col min="15366" max="15366" width="12.140625" style="5" bestFit="1" customWidth="1"/>
    <col min="15367" max="15367" width="9.140625" style="5"/>
    <col min="15368" max="15368" width="10.42578125" style="5" bestFit="1" customWidth="1"/>
    <col min="15369" max="15369" width="9.5703125" style="5" bestFit="1" customWidth="1"/>
    <col min="15370" max="15370" width="12.140625" style="5" bestFit="1" customWidth="1"/>
    <col min="15371" max="15612" width="9.140625" style="5"/>
    <col min="15613" max="15613" width="5.85546875" style="5" bestFit="1" customWidth="1"/>
    <col min="15614" max="15614" width="7.7109375" style="5" bestFit="1" customWidth="1"/>
    <col min="15615" max="15615" width="65.42578125" style="5" customWidth="1"/>
    <col min="15616" max="15616" width="9.42578125" style="5" customWidth="1"/>
    <col min="15617" max="15617" width="9" style="5" bestFit="1" customWidth="1"/>
    <col min="15618" max="15618" width="12.42578125" style="5" bestFit="1" customWidth="1"/>
    <col min="15619" max="15619" width="10.28515625" style="5" bestFit="1" customWidth="1"/>
    <col min="15620" max="15620" width="10.42578125" style="5" bestFit="1" customWidth="1"/>
    <col min="15621" max="15621" width="9.5703125" style="5" bestFit="1" customWidth="1"/>
    <col min="15622" max="15622" width="12.140625" style="5" bestFit="1" customWidth="1"/>
    <col min="15623" max="15623" width="9.140625" style="5"/>
    <col min="15624" max="15624" width="10.42578125" style="5" bestFit="1" customWidth="1"/>
    <col min="15625" max="15625" width="9.5703125" style="5" bestFit="1" customWidth="1"/>
    <col min="15626" max="15626" width="12.140625" style="5" bestFit="1" customWidth="1"/>
    <col min="15627" max="15868" width="9.140625" style="5"/>
    <col min="15869" max="15869" width="5.85546875" style="5" bestFit="1" customWidth="1"/>
    <col min="15870" max="15870" width="7.7109375" style="5" bestFit="1" customWidth="1"/>
    <col min="15871" max="15871" width="65.42578125" style="5" customWidth="1"/>
    <col min="15872" max="15872" width="9.42578125" style="5" customWidth="1"/>
    <col min="15873" max="15873" width="9" style="5" bestFit="1" customWidth="1"/>
    <col min="15874" max="15874" width="12.42578125" style="5" bestFit="1" customWidth="1"/>
    <col min="15875" max="15875" width="10.28515625" style="5" bestFit="1" customWidth="1"/>
    <col min="15876" max="15876" width="10.42578125" style="5" bestFit="1" customWidth="1"/>
    <col min="15877" max="15877" width="9.5703125" style="5" bestFit="1" customWidth="1"/>
    <col min="15878" max="15878" width="12.140625" style="5" bestFit="1" customWidth="1"/>
    <col min="15879" max="15879" width="9.140625" style="5"/>
    <col min="15880" max="15880" width="10.42578125" style="5" bestFit="1" customWidth="1"/>
    <col min="15881" max="15881" width="9.5703125" style="5" bestFit="1" customWidth="1"/>
    <col min="15882" max="15882" width="12.140625" style="5" bestFit="1" customWidth="1"/>
    <col min="15883" max="16124" width="9.140625" style="5"/>
    <col min="16125" max="16125" width="5.85546875" style="5" bestFit="1" customWidth="1"/>
    <col min="16126" max="16126" width="7.7109375" style="5" bestFit="1" customWidth="1"/>
    <col min="16127" max="16127" width="65.42578125" style="5" customWidth="1"/>
    <col min="16128" max="16128" width="9.42578125" style="5" customWidth="1"/>
    <col min="16129" max="16129" width="9" style="5" bestFit="1" customWidth="1"/>
    <col min="16130" max="16130" width="12.42578125" style="5" bestFit="1" customWidth="1"/>
    <col min="16131" max="16131" width="10.28515625" style="5" bestFit="1" customWidth="1"/>
    <col min="16132" max="16132" width="10.42578125" style="5" bestFit="1" customWidth="1"/>
    <col min="16133" max="16133" width="9.5703125" style="5" bestFit="1" customWidth="1"/>
    <col min="16134" max="16134" width="12.140625" style="5" bestFit="1" customWidth="1"/>
    <col min="16135" max="16135" width="9.140625" style="5"/>
    <col min="16136" max="16136" width="10.42578125" style="5" bestFit="1" customWidth="1"/>
    <col min="16137" max="16137" width="9.5703125" style="5" bestFit="1" customWidth="1"/>
    <col min="16138" max="16138" width="12.140625" style="5" bestFit="1" customWidth="1"/>
    <col min="16139" max="16384" width="9.140625" style="5"/>
  </cols>
  <sheetData>
    <row r="1" spans="1:16" s="8" customFormat="1">
      <c r="A1" s="14"/>
      <c r="B1" s="14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2" t="s">
        <v>1752</v>
      </c>
    </row>
    <row r="2" spans="1:16" s="8" customFormat="1">
      <c r="A2" s="234"/>
      <c r="B2" s="264"/>
      <c r="C2" s="264"/>
      <c r="D2" s="264"/>
      <c r="E2" s="264"/>
      <c r="F2" s="264"/>
      <c r="G2" s="235"/>
      <c r="H2" s="235"/>
      <c r="I2" s="235"/>
      <c r="J2" s="235"/>
      <c r="K2" s="258"/>
      <c r="L2" s="235"/>
      <c r="M2" s="235"/>
      <c r="N2" s="235"/>
      <c r="O2" s="235"/>
    </row>
    <row r="3" spans="1:16" s="6" customFormat="1">
      <c r="A3" s="15"/>
      <c r="B3" s="15"/>
      <c r="C3" s="15" t="s">
        <v>171</v>
      </c>
      <c r="D3" s="15"/>
      <c r="E3" s="15"/>
      <c r="F3" s="15"/>
      <c r="G3" s="15"/>
      <c r="H3" s="235"/>
      <c r="I3" s="235"/>
      <c r="J3" s="235"/>
      <c r="K3" s="235"/>
      <c r="L3" s="235"/>
      <c r="M3" s="235"/>
      <c r="N3" s="235"/>
      <c r="O3" s="235"/>
    </row>
    <row r="4" spans="1:16" s="6" customFormat="1" ht="17.25" thickBot="1">
      <c r="A4" s="54"/>
      <c r="B4" s="54"/>
      <c r="C4" s="54" t="s">
        <v>264</v>
      </c>
      <c r="D4" s="54"/>
      <c r="E4" s="54"/>
      <c r="F4" s="54"/>
      <c r="G4" s="54"/>
      <c r="H4" s="236"/>
      <c r="I4" s="236"/>
      <c r="J4" s="236"/>
      <c r="K4" s="236"/>
      <c r="L4" s="235"/>
      <c r="M4" s="235"/>
      <c r="N4" s="235"/>
      <c r="O4" s="235"/>
    </row>
    <row r="5" spans="1:16" s="6" customFormat="1" ht="17.25" thickBot="1">
      <c r="A5" s="55"/>
      <c r="B5" s="56"/>
      <c r="C5" s="81"/>
      <c r="D5" s="688" t="s">
        <v>103</v>
      </c>
      <c r="E5" s="689"/>
      <c r="F5" s="689"/>
      <c r="G5" s="699"/>
      <c r="H5" s="691" t="s">
        <v>16</v>
      </c>
      <c r="I5" s="692"/>
      <c r="J5" s="692"/>
      <c r="K5" s="692"/>
      <c r="L5" s="700" t="s">
        <v>522</v>
      </c>
      <c r="M5" s="701"/>
      <c r="N5" s="701"/>
      <c r="O5" s="702"/>
      <c r="P5" s="3"/>
    </row>
    <row r="6" spans="1:16" s="52" customFormat="1" ht="45.75" thickBot="1">
      <c r="A6" s="57"/>
      <c r="B6" s="58"/>
      <c r="C6" s="59"/>
      <c r="D6" s="87" t="s">
        <v>154</v>
      </c>
      <c r="E6" s="175" t="s">
        <v>227</v>
      </c>
      <c r="F6" s="176" t="s">
        <v>228</v>
      </c>
      <c r="G6" s="90" t="s">
        <v>229</v>
      </c>
      <c r="H6" s="87" t="s">
        <v>154</v>
      </c>
      <c r="I6" s="88" t="s">
        <v>227</v>
      </c>
      <c r="J6" s="88" t="s">
        <v>228</v>
      </c>
      <c r="K6" s="249" t="s">
        <v>229</v>
      </c>
      <c r="L6" s="87" t="s">
        <v>154</v>
      </c>
      <c r="M6" s="88" t="s">
        <v>227</v>
      </c>
      <c r="N6" s="88" t="s">
        <v>228</v>
      </c>
      <c r="O6" s="249" t="s">
        <v>229</v>
      </c>
    </row>
    <row r="7" spans="1:16" s="6" customFormat="1">
      <c r="A7" s="60" t="s">
        <v>114</v>
      </c>
      <c r="B7" s="61" t="s">
        <v>115</v>
      </c>
      <c r="C7" s="62" t="s">
        <v>116</v>
      </c>
      <c r="D7" s="152"/>
      <c r="E7" s="172"/>
      <c r="F7" s="172"/>
      <c r="G7" s="186"/>
      <c r="H7" s="152"/>
      <c r="I7" s="172"/>
      <c r="J7" s="172"/>
      <c r="K7" s="250"/>
      <c r="L7" s="342"/>
      <c r="M7" s="26"/>
      <c r="N7" s="26"/>
      <c r="O7" s="26"/>
    </row>
    <row r="8" spans="1:16" s="6" customFormat="1">
      <c r="A8" s="40"/>
      <c r="B8" s="63"/>
      <c r="C8" s="25"/>
      <c r="D8" s="150"/>
      <c r="E8" s="29"/>
      <c r="F8" s="29"/>
      <c r="G8" s="170"/>
      <c r="H8" s="150"/>
      <c r="I8" s="29"/>
      <c r="J8" s="29"/>
      <c r="K8" s="159"/>
      <c r="L8" s="151"/>
      <c r="M8" s="26"/>
      <c r="N8" s="26"/>
      <c r="O8" s="92"/>
    </row>
    <row r="9" spans="1:16" s="6" customFormat="1">
      <c r="A9" s="40">
        <v>101</v>
      </c>
      <c r="B9" s="63"/>
      <c r="C9" s="25" t="s">
        <v>257</v>
      </c>
      <c r="D9" s="150"/>
      <c r="E9" s="29"/>
      <c r="F9" s="29"/>
      <c r="G9" s="170"/>
      <c r="H9" s="150"/>
      <c r="I9" s="29"/>
      <c r="J9" s="29"/>
      <c r="K9" s="159"/>
      <c r="L9" s="151"/>
      <c r="M9" s="26"/>
      <c r="N9" s="26"/>
      <c r="O9" s="92"/>
    </row>
    <row r="10" spans="1:16" s="6" customFormat="1">
      <c r="A10" s="64"/>
      <c r="B10" s="41" t="s">
        <v>117</v>
      </c>
      <c r="C10" s="22" t="s">
        <v>142</v>
      </c>
      <c r="D10" s="151">
        <v>76676</v>
      </c>
      <c r="E10" s="26">
        <v>76676</v>
      </c>
      <c r="F10" s="26">
        <v>0</v>
      </c>
      <c r="G10" s="190">
        <v>0</v>
      </c>
      <c r="H10" s="151">
        <v>75988</v>
      </c>
      <c r="I10" s="26">
        <v>75988</v>
      </c>
      <c r="J10" s="26">
        <v>0</v>
      </c>
      <c r="K10" s="244">
        <v>0</v>
      </c>
      <c r="L10" s="151">
        <v>77949</v>
      </c>
      <c r="M10" s="26">
        <v>77949</v>
      </c>
      <c r="N10" s="26"/>
      <c r="O10" s="92"/>
    </row>
    <row r="11" spans="1:16" s="6" customFormat="1">
      <c r="A11" s="64"/>
      <c r="B11" s="41" t="s">
        <v>128</v>
      </c>
      <c r="C11" s="22" t="s">
        <v>287</v>
      </c>
      <c r="D11" s="151">
        <v>20584</v>
      </c>
      <c r="E11" s="26">
        <v>20584</v>
      </c>
      <c r="F11" s="26">
        <v>0</v>
      </c>
      <c r="G11" s="190">
        <v>0</v>
      </c>
      <c r="H11" s="151">
        <v>20481</v>
      </c>
      <c r="I11" s="26">
        <v>20481</v>
      </c>
      <c r="J11" s="26">
        <v>0</v>
      </c>
      <c r="K11" s="244">
        <v>0</v>
      </c>
      <c r="L11" s="151">
        <v>20133</v>
      </c>
      <c r="M11" s="26">
        <v>20133</v>
      </c>
      <c r="N11" s="26"/>
      <c r="O11" s="92"/>
    </row>
    <row r="12" spans="1:16" s="6" customFormat="1">
      <c r="A12" s="64"/>
      <c r="B12" s="41" t="s">
        <v>129</v>
      </c>
      <c r="C12" s="22" t="s">
        <v>159</v>
      </c>
      <c r="D12" s="151">
        <v>7588</v>
      </c>
      <c r="E12" s="26">
        <v>7588</v>
      </c>
      <c r="F12" s="26">
        <v>0</v>
      </c>
      <c r="G12" s="190">
        <v>0</v>
      </c>
      <c r="H12" s="151">
        <v>6855</v>
      </c>
      <c r="I12" s="26">
        <v>6855</v>
      </c>
      <c r="J12" s="26">
        <v>0</v>
      </c>
      <c r="K12" s="244">
        <v>0</v>
      </c>
      <c r="L12" s="151">
        <v>6645</v>
      </c>
      <c r="M12" s="26">
        <v>6645</v>
      </c>
      <c r="N12" s="26"/>
      <c r="O12" s="92"/>
    </row>
    <row r="13" spans="1:16" s="6" customFormat="1">
      <c r="A13" s="64"/>
      <c r="B13" s="41" t="s">
        <v>137</v>
      </c>
      <c r="C13" s="22" t="s">
        <v>270</v>
      </c>
      <c r="D13" s="151"/>
      <c r="E13" s="26"/>
      <c r="F13" s="26"/>
      <c r="G13" s="190"/>
      <c r="H13" s="151"/>
      <c r="I13" s="26"/>
      <c r="J13" s="26"/>
      <c r="K13" s="244"/>
      <c r="L13" s="151"/>
      <c r="M13" s="26"/>
      <c r="N13" s="26"/>
      <c r="O13" s="92"/>
    </row>
    <row r="14" spans="1:16" s="6" customFormat="1">
      <c r="A14" s="64"/>
      <c r="B14" s="41"/>
      <c r="C14" s="22" t="s">
        <v>267</v>
      </c>
      <c r="D14" s="151">
        <v>775</v>
      </c>
      <c r="E14" s="26">
        <v>775</v>
      </c>
      <c r="F14" s="26">
        <v>0</v>
      </c>
      <c r="G14" s="190">
        <v>0</v>
      </c>
      <c r="H14" s="151">
        <v>82</v>
      </c>
      <c r="I14" s="26">
        <v>82</v>
      </c>
      <c r="J14" s="26">
        <v>0</v>
      </c>
      <c r="K14" s="244">
        <v>0</v>
      </c>
      <c r="L14" s="151">
        <v>62</v>
      </c>
      <c r="M14" s="26">
        <v>62</v>
      </c>
      <c r="N14" s="26"/>
      <c r="O14" s="92"/>
    </row>
    <row r="15" spans="1:16" s="12" customFormat="1">
      <c r="A15" s="65"/>
      <c r="B15" s="66"/>
      <c r="C15" s="35" t="s">
        <v>273</v>
      </c>
      <c r="D15" s="99">
        <f t="shared" ref="D15:K15" si="0">SUM(D14)</f>
        <v>775</v>
      </c>
      <c r="E15" s="37">
        <f t="shared" si="0"/>
        <v>775</v>
      </c>
      <c r="F15" s="37">
        <f t="shared" si="0"/>
        <v>0</v>
      </c>
      <c r="G15" s="191">
        <f t="shared" si="0"/>
        <v>0</v>
      </c>
      <c r="H15" s="99">
        <f t="shared" si="0"/>
        <v>82</v>
      </c>
      <c r="I15" s="37">
        <f t="shared" si="0"/>
        <v>82</v>
      </c>
      <c r="J15" s="37">
        <f t="shared" si="0"/>
        <v>0</v>
      </c>
      <c r="K15" s="240">
        <f t="shared" si="0"/>
        <v>0</v>
      </c>
      <c r="L15" s="99">
        <v>62</v>
      </c>
      <c r="M15" s="37">
        <v>62</v>
      </c>
      <c r="N15" s="37"/>
      <c r="O15" s="98"/>
    </row>
    <row r="16" spans="1:16" s="6" customFormat="1">
      <c r="A16" s="64"/>
      <c r="B16" s="41" t="s">
        <v>139</v>
      </c>
      <c r="C16" s="22" t="s">
        <v>138</v>
      </c>
      <c r="D16" s="151"/>
      <c r="E16" s="26"/>
      <c r="F16" s="26"/>
      <c r="G16" s="190"/>
      <c r="H16" s="151"/>
      <c r="I16" s="26"/>
      <c r="J16" s="26"/>
      <c r="K16" s="244"/>
      <c r="L16" s="151"/>
      <c r="M16" s="26"/>
      <c r="N16" s="26"/>
      <c r="O16" s="92"/>
    </row>
    <row r="17" spans="1:15" s="6" customFormat="1">
      <c r="A17" s="64"/>
      <c r="B17" s="41"/>
      <c r="C17" s="22" t="s">
        <v>276</v>
      </c>
      <c r="D17" s="151">
        <v>1000</v>
      </c>
      <c r="E17" s="26">
        <v>1000</v>
      </c>
      <c r="F17" s="26"/>
      <c r="G17" s="190"/>
      <c r="H17" s="151">
        <v>1861</v>
      </c>
      <c r="I17" s="26">
        <v>1861</v>
      </c>
      <c r="J17" s="26"/>
      <c r="K17" s="244"/>
      <c r="L17" s="151">
        <v>0</v>
      </c>
      <c r="M17" s="26">
        <v>0</v>
      </c>
      <c r="N17" s="26"/>
      <c r="O17" s="92"/>
    </row>
    <row r="18" spans="1:15" s="12" customFormat="1">
      <c r="A18" s="65"/>
      <c r="B18" s="66"/>
      <c r="C18" s="35" t="s">
        <v>274</v>
      </c>
      <c r="D18" s="99">
        <f t="shared" ref="D18:M18" si="1">SUM(D17)</f>
        <v>1000</v>
      </c>
      <c r="E18" s="37">
        <f t="shared" si="1"/>
        <v>1000</v>
      </c>
      <c r="F18" s="37">
        <f t="shared" si="1"/>
        <v>0</v>
      </c>
      <c r="G18" s="191">
        <f t="shared" si="1"/>
        <v>0</v>
      </c>
      <c r="H18" s="99">
        <f t="shared" si="1"/>
        <v>1861</v>
      </c>
      <c r="I18" s="37">
        <f t="shared" si="1"/>
        <v>1861</v>
      </c>
      <c r="J18" s="37">
        <f t="shared" si="1"/>
        <v>0</v>
      </c>
      <c r="K18" s="240">
        <f t="shared" si="1"/>
        <v>0</v>
      </c>
      <c r="L18" s="99">
        <f t="shared" si="1"/>
        <v>0</v>
      </c>
      <c r="M18" s="37">
        <f t="shared" si="1"/>
        <v>0</v>
      </c>
      <c r="N18" s="37"/>
      <c r="O18" s="98"/>
    </row>
    <row r="19" spans="1:15" s="6" customFormat="1">
      <c r="A19" s="64"/>
      <c r="B19" s="41"/>
      <c r="C19" s="25" t="s">
        <v>120</v>
      </c>
      <c r="D19" s="101">
        <f t="shared" ref="D19:K19" si="2">D10+D11+D12+D15+D18</f>
        <v>106623</v>
      </c>
      <c r="E19" s="67">
        <f t="shared" si="2"/>
        <v>106623</v>
      </c>
      <c r="F19" s="67">
        <f t="shared" si="2"/>
        <v>0</v>
      </c>
      <c r="G19" s="220">
        <f t="shared" si="2"/>
        <v>0</v>
      </c>
      <c r="H19" s="101">
        <f t="shared" si="2"/>
        <v>105267</v>
      </c>
      <c r="I19" s="67">
        <f t="shared" si="2"/>
        <v>105267</v>
      </c>
      <c r="J19" s="67">
        <f t="shared" si="2"/>
        <v>0</v>
      </c>
      <c r="K19" s="251">
        <f t="shared" si="2"/>
        <v>0</v>
      </c>
      <c r="L19" s="150">
        <v>104789</v>
      </c>
      <c r="M19" s="29">
        <v>104789</v>
      </c>
      <c r="N19" s="26"/>
      <c r="O19" s="92"/>
    </row>
    <row r="20" spans="1:15" s="6" customFormat="1">
      <c r="A20" s="64"/>
      <c r="B20" s="41"/>
      <c r="C20" s="22"/>
      <c r="D20" s="153"/>
      <c r="E20" s="27"/>
      <c r="F20" s="27"/>
      <c r="G20" s="187"/>
      <c r="H20" s="153"/>
      <c r="I20" s="27"/>
      <c r="J20" s="27"/>
      <c r="K20" s="237"/>
      <c r="L20" s="151"/>
      <c r="M20" s="26"/>
      <c r="N20" s="26"/>
      <c r="O20" s="92"/>
    </row>
    <row r="21" spans="1:15" s="6" customFormat="1">
      <c r="A21" s="40">
        <v>102</v>
      </c>
      <c r="B21" s="63"/>
      <c r="C21" s="25" t="s">
        <v>258</v>
      </c>
      <c r="D21" s="154"/>
      <c r="E21" s="30"/>
      <c r="F21" s="30"/>
      <c r="G21" s="188"/>
      <c r="H21" s="154"/>
      <c r="I21" s="30"/>
      <c r="J21" s="30"/>
      <c r="K21" s="239"/>
      <c r="L21" s="151"/>
      <c r="M21" s="26"/>
      <c r="N21" s="26"/>
      <c r="O21" s="92"/>
    </row>
    <row r="22" spans="1:15" s="6" customFormat="1">
      <c r="A22" s="64"/>
      <c r="B22" s="41" t="s">
        <v>117</v>
      </c>
      <c r="C22" s="22" t="s">
        <v>142</v>
      </c>
      <c r="D22" s="151">
        <v>150000</v>
      </c>
      <c r="E22" s="26">
        <v>150000</v>
      </c>
      <c r="F22" s="26"/>
      <c r="G22" s="190"/>
      <c r="H22" s="151">
        <v>160515</v>
      </c>
      <c r="I22" s="26">
        <v>160515</v>
      </c>
      <c r="J22" s="26"/>
      <c r="K22" s="244"/>
      <c r="L22" s="151">
        <v>159933</v>
      </c>
      <c r="M22" s="26">
        <v>159933</v>
      </c>
      <c r="N22" s="26"/>
      <c r="O22" s="92"/>
    </row>
    <row r="23" spans="1:15" s="6" customFormat="1">
      <c r="A23" s="64"/>
      <c r="B23" s="41" t="s">
        <v>128</v>
      </c>
      <c r="C23" s="22" t="s">
        <v>287</v>
      </c>
      <c r="D23" s="151">
        <v>40000</v>
      </c>
      <c r="E23" s="26">
        <v>40000</v>
      </c>
      <c r="F23" s="26"/>
      <c r="G23" s="190"/>
      <c r="H23" s="151">
        <v>41272</v>
      </c>
      <c r="I23" s="26">
        <v>41272</v>
      </c>
      <c r="J23" s="26"/>
      <c r="K23" s="244"/>
      <c r="L23" s="151">
        <v>40540</v>
      </c>
      <c r="M23" s="26">
        <v>40540</v>
      </c>
      <c r="N23" s="26"/>
      <c r="O23" s="92"/>
    </row>
    <row r="24" spans="1:15" s="6" customFormat="1">
      <c r="A24" s="64"/>
      <c r="B24" s="41" t="s">
        <v>129</v>
      </c>
      <c r="C24" s="22" t="s">
        <v>159</v>
      </c>
      <c r="D24" s="151">
        <v>28000</v>
      </c>
      <c r="E24" s="26">
        <v>22142</v>
      </c>
      <c r="F24" s="26">
        <v>5858</v>
      </c>
      <c r="G24" s="190"/>
      <c r="H24" s="151">
        <v>27071</v>
      </c>
      <c r="I24" s="26">
        <v>21213</v>
      </c>
      <c r="J24" s="26">
        <v>5858</v>
      </c>
      <c r="K24" s="244"/>
      <c r="L24" s="151">
        <v>23050</v>
      </c>
      <c r="M24" s="26">
        <v>18054</v>
      </c>
      <c r="N24" s="26">
        <v>4996</v>
      </c>
      <c r="O24" s="92"/>
    </row>
    <row r="25" spans="1:15" s="6" customFormat="1">
      <c r="A25" s="64"/>
      <c r="B25" s="41" t="s">
        <v>137</v>
      </c>
      <c r="C25" s="22" t="s">
        <v>270</v>
      </c>
      <c r="D25" s="151"/>
      <c r="E25" s="26"/>
      <c r="F25" s="26"/>
      <c r="G25" s="190"/>
      <c r="H25" s="151"/>
      <c r="I25" s="26"/>
      <c r="J25" s="26"/>
      <c r="K25" s="244"/>
      <c r="L25" s="151"/>
      <c r="M25" s="26"/>
      <c r="N25" s="26"/>
      <c r="O25" s="92"/>
    </row>
    <row r="26" spans="1:15" s="6" customFormat="1">
      <c r="A26" s="64"/>
      <c r="B26" s="41"/>
      <c r="C26" s="22" t="s">
        <v>267</v>
      </c>
      <c r="D26" s="151">
        <v>650</v>
      </c>
      <c r="E26" s="26">
        <v>650</v>
      </c>
      <c r="F26" s="26"/>
      <c r="G26" s="190"/>
      <c r="H26" s="151">
        <v>650</v>
      </c>
      <c r="I26" s="26">
        <v>650</v>
      </c>
      <c r="J26" s="26"/>
      <c r="K26" s="244"/>
      <c r="L26" s="151">
        <v>1464</v>
      </c>
      <c r="M26" s="26">
        <v>1464</v>
      </c>
      <c r="N26" s="26"/>
      <c r="O26" s="92"/>
    </row>
    <row r="27" spans="1:15" s="12" customFormat="1">
      <c r="A27" s="65"/>
      <c r="B27" s="66"/>
      <c r="C27" s="35" t="s">
        <v>273</v>
      </c>
      <c r="D27" s="99">
        <f t="shared" ref="D27:K27" si="3">SUM(D26:D26)</f>
        <v>650</v>
      </c>
      <c r="E27" s="37">
        <f t="shared" si="3"/>
        <v>650</v>
      </c>
      <c r="F27" s="37">
        <f t="shared" si="3"/>
        <v>0</v>
      </c>
      <c r="G27" s="191">
        <f t="shared" si="3"/>
        <v>0</v>
      </c>
      <c r="H27" s="99">
        <f t="shared" si="3"/>
        <v>650</v>
      </c>
      <c r="I27" s="37">
        <f t="shared" si="3"/>
        <v>650</v>
      </c>
      <c r="J27" s="37">
        <f t="shared" si="3"/>
        <v>0</v>
      </c>
      <c r="K27" s="240">
        <f t="shared" si="3"/>
        <v>0</v>
      </c>
      <c r="L27" s="99">
        <v>1464</v>
      </c>
      <c r="M27" s="37">
        <v>1464</v>
      </c>
      <c r="N27" s="37"/>
      <c r="O27" s="98"/>
    </row>
    <row r="28" spans="1:15" s="12" customFormat="1">
      <c r="A28" s="65"/>
      <c r="B28" s="41" t="s">
        <v>139</v>
      </c>
      <c r="C28" s="22" t="s">
        <v>138</v>
      </c>
      <c r="D28" s="151"/>
      <c r="E28" s="26"/>
      <c r="F28" s="26"/>
      <c r="G28" s="190"/>
      <c r="H28" s="151"/>
      <c r="I28" s="26"/>
      <c r="J28" s="26"/>
      <c r="K28" s="244"/>
      <c r="L28" s="99"/>
      <c r="M28" s="37"/>
      <c r="N28" s="37"/>
      <c r="O28" s="98"/>
    </row>
    <row r="29" spans="1:15" s="12" customFormat="1">
      <c r="A29" s="65"/>
      <c r="B29" s="66"/>
      <c r="C29" s="22" t="s">
        <v>277</v>
      </c>
      <c r="D29" s="151">
        <v>1160</v>
      </c>
      <c r="E29" s="26">
        <v>1160</v>
      </c>
      <c r="F29" s="26"/>
      <c r="G29" s="190"/>
      <c r="H29" s="151">
        <v>1160</v>
      </c>
      <c r="I29" s="26">
        <v>1160</v>
      </c>
      <c r="J29" s="26"/>
      <c r="K29" s="244"/>
      <c r="L29" s="151">
        <v>1064</v>
      </c>
      <c r="M29" s="26">
        <v>1064</v>
      </c>
      <c r="N29" s="37"/>
      <c r="O29" s="98"/>
    </row>
    <row r="30" spans="1:15" s="12" customFormat="1">
      <c r="A30" s="65"/>
      <c r="B30" s="66"/>
      <c r="C30" s="22" t="s">
        <v>288</v>
      </c>
      <c r="D30" s="151">
        <v>12000</v>
      </c>
      <c r="E30" s="26">
        <v>12000</v>
      </c>
      <c r="F30" s="26"/>
      <c r="G30" s="190"/>
      <c r="H30" s="151">
        <v>14886</v>
      </c>
      <c r="I30" s="26">
        <v>14886</v>
      </c>
      <c r="J30" s="26"/>
      <c r="K30" s="244"/>
      <c r="L30" s="151">
        <v>14042</v>
      </c>
      <c r="M30" s="26">
        <v>14042</v>
      </c>
      <c r="N30" s="37"/>
      <c r="O30" s="98"/>
    </row>
    <row r="31" spans="1:15" s="12" customFormat="1">
      <c r="A31" s="65"/>
      <c r="B31" s="66"/>
      <c r="C31" s="45" t="s">
        <v>92</v>
      </c>
      <c r="D31" s="169">
        <v>2100</v>
      </c>
      <c r="E31" s="74">
        <v>2100</v>
      </c>
      <c r="F31" s="74"/>
      <c r="G31" s="197"/>
      <c r="H31" s="169">
        <v>2100</v>
      </c>
      <c r="I31" s="74">
        <v>2100</v>
      </c>
      <c r="J31" s="74"/>
      <c r="K31" s="252"/>
      <c r="L31" s="151">
        <v>1285</v>
      </c>
      <c r="M31" s="26">
        <v>1285</v>
      </c>
      <c r="N31" s="37"/>
      <c r="O31" s="98"/>
    </row>
    <row r="32" spans="1:15" s="12" customFormat="1">
      <c r="A32" s="65"/>
      <c r="B32" s="66"/>
      <c r="C32" s="35" t="s">
        <v>275</v>
      </c>
      <c r="D32" s="99">
        <f t="shared" ref="D32:K32" si="4">SUM(D29:D31)</f>
        <v>15260</v>
      </c>
      <c r="E32" s="37">
        <f t="shared" si="4"/>
        <v>15260</v>
      </c>
      <c r="F32" s="37">
        <f t="shared" si="4"/>
        <v>0</v>
      </c>
      <c r="G32" s="191">
        <f t="shared" si="4"/>
        <v>0</v>
      </c>
      <c r="H32" s="99">
        <f t="shared" si="4"/>
        <v>18146</v>
      </c>
      <c r="I32" s="37">
        <f t="shared" si="4"/>
        <v>18146</v>
      </c>
      <c r="J32" s="37">
        <f t="shared" si="4"/>
        <v>0</v>
      </c>
      <c r="K32" s="240">
        <f t="shared" si="4"/>
        <v>0</v>
      </c>
      <c r="L32" s="99">
        <v>16391</v>
      </c>
      <c r="M32" s="37">
        <f>SUM(M29:M31)</f>
        <v>16391</v>
      </c>
      <c r="N32" s="37"/>
      <c r="O32" s="98"/>
    </row>
    <row r="33" spans="1:15" s="6" customFormat="1">
      <c r="A33" s="64"/>
      <c r="B33" s="41"/>
      <c r="C33" s="25" t="s">
        <v>165</v>
      </c>
      <c r="D33" s="101">
        <f t="shared" ref="D33:K33" si="5">D22+D23+D24+D32+D27</f>
        <v>233910</v>
      </c>
      <c r="E33" s="67">
        <f t="shared" si="5"/>
        <v>228052</v>
      </c>
      <c r="F33" s="67">
        <f t="shared" si="5"/>
        <v>5858</v>
      </c>
      <c r="G33" s="220">
        <f t="shared" si="5"/>
        <v>0</v>
      </c>
      <c r="H33" s="101">
        <f t="shared" si="5"/>
        <v>247654</v>
      </c>
      <c r="I33" s="67">
        <f t="shared" si="5"/>
        <v>241796</v>
      </c>
      <c r="J33" s="67">
        <f t="shared" si="5"/>
        <v>5858</v>
      </c>
      <c r="K33" s="251">
        <f t="shared" si="5"/>
        <v>0</v>
      </c>
      <c r="L33" s="150">
        <v>241378</v>
      </c>
      <c r="M33" s="29">
        <v>236382</v>
      </c>
      <c r="N33" s="29">
        <v>4996</v>
      </c>
      <c r="O33" s="92"/>
    </row>
    <row r="34" spans="1:15" s="6" customFormat="1">
      <c r="A34" s="64"/>
      <c r="B34" s="41"/>
      <c r="C34" s="25"/>
      <c r="D34" s="150"/>
      <c r="E34" s="29"/>
      <c r="F34" s="29"/>
      <c r="G34" s="170"/>
      <c r="H34" s="150"/>
      <c r="I34" s="29"/>
      <c r="J34" s="29"/>
      <c r="K34" s="159"/>
      <c r="L34" s="151"/>
      <c r="M34" s="26"/>
      <c r="N34" s="26"/>
      <c r="O34" s="92"/>
    </row>
    <row r="35" spans="1:15" s="6" customFormat="1">
      <c r="A35" s="40">
        <v>103</v>
      </c>
      <c r="B35" s="63"/>
      <c r="C35" s="25" t="s">
        <v>262</v>
      </c>
      <c r="D35" s="154"/>
      <c r="E35" s="30"/>
      <c r="F35" s="30"/>
      <c r="G35" s="188"/>
      <c r="H35" s="154"/>
      <c r="I35" s="30"/>
      <c r="J35" s="30"/>
      <c r="K35" s="239"/>
      <c r="L35" s="151"/>
      <c r="M35" s="26"/>
      <c r="N35" s="26"/>
      <c r="O35" s="92"/>
    </row>
    <row r="36" spans="1:15" s="6" customFormat="1">
      <c r="A36" s="64"/>
      <c r="B36" s="41" t="s">
        <v>117</v>
      </c>
      <c r="C36" s="22" t="s">
        <v>142</v>
      </c>
      <c r="D36" s="151">
        <v>120962</v>
      </c>
      <c r="E36" s="26">
        <v>120962</v>
      </c>
      <c r="F36" s="26"/>
      <c r="G36" s="190"/>
      <c r="H36" s="151">
        <v>126820</v>
      </c>
      <c r="I36" s="26">
        <v>126820</v>
      </c>
      <c r="J36" s="26"/>
      <c r="K36" s="244"/>
      <c r="L36" s="151">
        <v>119016</v>
      </c>
      <c r="M36" s="26">
        <v>119016</v>
      </c>
      <c r="N36" s="26"/>
      <c r="O36" s="92"/>
    </row>
    <row r="37" spans="1:15" s="6" customFormat="1">
      <c r="A37" s="64"/>
      <c r="B37" s="41" t="s">
        <v>128</v>
      </c>
      <c r="C37" s="22" t="s">
        <v>287</v>
      </c>
      <c r="D37" s="151">
        <v>32226</v>
      </c>
      <c r="E37" s="26">
        <v>32226</v>
      </c>
      <c r="F37" s="26"/>
      <c r="G37" s="190"/>
      <c r="H37" s="151">
        <v>26520</v>
      </c>
      <c r="I37" s="26">
        <v>26520</v>
      </c>
      <c r="J37" s="26"/>
      <c r="K37" s="244"/>
      <c r="L37" s="151">
        <v>25884</v>
      </c>
      <c r="M37" s="26">
        <v>25884</v>
      </c>
      <c r="N37" s="26"/>
      <c r="O37" s="92"/>
    </row>
    <row r="38" spans="1:15" s="6" customFormat="1">
      <c r="A38" s="64"/>
      <c r="B38" s="41" t="s">
        <v>129</v>
      </c>
      <c r="C38" s="22" t="s">
        <v>159</v>
      </c>
      <c r="D38" s="151">
        <v>150000</v>
      </c>
      <c r="E38" s="26">
        <v>150000</v>
      </c>
      <c r="F38" s="26"/>
      <c r="G38" s="190"/>
      <c r="H38" s="151">
        <v>158644</v>
      </c>
      <c r="I38" s="26">
        <v>158644</v>
      </c>
      <c r="J38" s="26"/>
      <c r="K38" s="244"/>
      <c r="L38" s="151">
        <v>146534</v>
      </c>
      <c r="M38" s="26">
        <v>146534</v>
      </c>
      <c r="N38" s="26"/>
      <c r="O38" s="92"/>
    </row>
    <row r="39" spans="1:15" s="6" customFormat="1">
      <c r="A39" s="64"/>
      <c r="B39" s="41" t="s">
        <v>137</v>
      </c>
      <c r="C39" s="22" t="s">
        <v>270</v>
      </c>
      <c r="D39" s="151"/>
      <c r="E39" s="26"/>
      <c r="F39" s="26"/>
      <c r="G39" s="190"/>
      <c r="H39" s="151"/>
      <c r="I39" s="26"/>
      <c r="J39" s="26"/>
      <c r="K39" s="244"/>
      <c r="L39" s="151"/>
      <c r="M39" s="26"/>
      <c r="N39" s="26"/>
      <c r="O39" s="92"/>
    </row>
    <row r="40" spans="1:15" s="6" customFormat="1">
      <c r="A40" s="64"/>
      <c r="B40" s="41"/>
      <c r="C40" s="22" t="s">
        <v>279</v>
      </c>
      <c r="D40" s="151">
        <v>700</v>
      </c>
      <c r="E40" s="26">
        <v>700</v>
      </c>
      <c r="F40" s="26"/>
      <c r="G40" s="190"/>
      <c r="H40" s="151">
        <v>700</v>
      </c>
      <c r="I40" s="26">
        <v>700</v>
      </c>
      <c r="J40" s="26"/>
      <c r="K40" s="244"/>
      <c r="L40" s="151">
        <v>374</v>
      </c>
      <c r="M40" s="26">
        <v>374</v>
      </c>
      <c r="N40" s="26"/>
      <c r="O40" s="92"/>
    </row>
    <row r="41" spans="1:15" s="6" customFormat="1">
      <c r="A41" s="64"/>
      <c r="B41" s="41"/>
      <c r="C41" s="22" t="s">
        <v>280</v>
      </c>
      <c r="D41" s="151">
        <v>500</v>
      </c>
      <c r="E41" s="26">
        <v>500</v>
      </c>
      <c r="F41" s="26"/>
      <c r="G41" s="190"/>
      <c r="H41" s="151">
        <v>500</v>
      </c>
      <c r="I41" s="26">
        <v>500</v>
      </c>
      <c r="J41" s="26"/>
      <c r="K41" s="244"/>
      <c r="L41" s="151">
        <v>0</v>
      </c>
      <c r="M41" s="26">
        <v>0</v>
      </c>
      <c r="N41" s="26"/>
      <c r="O41" s="92"/>
    </row>
    <row r="42" spans="1:15" s="6" customFormat="1">
      <c r="A42" s="64"/>
      <c r="B42" s="41"/>
      <c r="C42" s="22" t="s">
        <v>281</v>
      </c>
      <c r="D42" s="151">
        <v>1200</v>
      </c>
      <c r="E42" s="26">
        <v>1200</v>
      </c>
      <c r="F42" s="26"/>
      <c r="G42" s="190"/>
      <c r="H42" s="151">
        <v>1200</v>
      </c>
      <c r="I42" s="26">
        <v>1200</v>
      </c>
      <c r="J42" s="26"/>
      <c r="K42" s="244"/>
      <c r="L42" s="151">
        <v>1086</v>
      </c>
      <c r="M42" s="26">
        <v>1086</v>
      </c>
      <c r="N42" s="26"/>
      <c r="O42" s="92"/>
    </row>
    <row r="43" spans="1:15" s="6" customFormat="1">
      <c r="A43" s="64"/>
      <c r="B43" s="41"/>
      <c r="C43" s="22" t="s">
        <v>278</v>
      </c>
      <c r="D43" s="151">
        <v>1890</v>
      </c>
      <c r="E43" s="26">
        <v>1890</v>
      </c>
      <c r="F43" s="26"/>
      <c r="G43" s="190"/>
      <c r="H43" s="151">
        <v>1890</v>
      </c>
      <c r="I43" s="26">
        <v>1890</v>
      </c>
      <c r="J43" s="26"/>
      <c r="K43" s="244"/>
      <c r="L43" s="151">
        <v>2037</v>
      </c>
      <c r="M43" s="26">
        <v>2037</v>
      </c>
      <c r="N43" s="26"/>
      <c r="O43" s="92"/>
    </row>
    <row r="44" spans="1:15" s="12" customFormat="1">
      <c r="A44" s="65"/>
      <c r="B44" s="66"/>
      <c r="C44" s="35" t="s">
        <v>153</v>
      </c>
      <c r="D44" s="99">
        <f t="shared" ref="D44:K44" si="6">SUM(D40:D43)</f>
        <v>4290</v>
      </c>
      <c r="E44" s="37">
        <f t="shared" si="6"/>
        <v>4290</v>
      </c>
      <c r="F44" s="37">
        <f t="shared" si="6"/>
        <v>0</v>
      </c>
      <c r="G44" s="38">
        <f t="shared" si="6"/>
        <v>0</v>
      </c>
      <c r="H44" s="99">
        <f t="shared" si="6"/>
        <v>4290</v>
      </c>
      <c r="I44" s="37">
        <f t="shared" si="6"/>
        <v>4290</v>
      </c>
      <c r="J44" s="37">
        <f t="shared" si="6"/>
        <v>0</v>
      </c>
      <c r="K44" s="240">
        <f t="shared" si="6"/>
        <v>0</v>
      </c>
      <c r="L44" s="99">
        <v>3497</v>
      </c>
      <c r="M44" s="37">
        <v>3497</v>
      </c>
      <c r="N44" s="37"/>
      <c r="O44" s="98"/>
    </row>
    <row r="45" spans="1:15" s="12" customFormat="1">
      <c r="A45" s="65"/>
      <c r="B45" s="41" t="s">
        <v>139</v>
      </c>
      <c r="C45" s="22" t="s">
        <v>138</v>
      </c>
      <c r="D45" s="99"/>
      <c r="E45" s="37"/>
      <c r="F45" s="37"/>
      <c r="G45" s="38"/>
      <c r="H45" s="99"/>
      <c r="I45" s="37"/>
      <c r="J45" s="37"/>
      <c r="K45" s="240"/>
      <c r="L45" s="99"/>
      <c r="M45" s="37"/>
      <c r="N45" s="37"/>
      <c r="O45" s="98"/>
    </row>
    <row r="46" spans="1:15" s="12" customFormat="1">
      <c r="A46" s="65"/>
      <c r="B46" s="41"/>
      <c r="C46" s="22" t="s">
        <v>282</v>
      </c>
      <c r="D46" s="99">
        <v>500</v>
      </c>
      <c r="E46" s="37">
        <v>500</v>
      </c>
      <c r="F46" s="37"/>
      <c r="G46" s="38"/>
      <c r="H46" s="99">
        <v>500</v>
      </c>
      <c r="I46" s="37">
        <v>500</v>
      </c>
      <c r="J46" s="37"/>
      <c r="K46" s="240"/>
      <c r="L46" s="99">
        <v>348</v>
      </c>
      <c r="M46" s="37">
        <v>348</v>
      </c>
      <c r="N46" s="37"/>
      <c r="O46" s="98"/>
    </row>
    <row r="47" spans="1:15" s="12" customFormat="1">
      <c r="A47" s="65"/>
      <c r="B47" s="66"/>
      <c r="C47" s="35" t="s">
        <v>274</v>
      </c>
      <c r="D47" s="99">
        <f t="shared" ref="D47:K47" si="7">SUM(D46)</f>
        <v>500</v>
      </c>
      <c r="E47" s="37">
        <f t="shared" si="7"/>
        <v>500</v>
      </c>
      <c r="F47" s="37">
        <f t="shared" si="7"/>
        <v>0</v>
      </c>
      <c r="G47" s="191">
        <f t="shared" si="7"/>
        <v>0</v>
      </c>
      <c r="H47" s="99">
        <f t="shared" si="7"/>
        <v>500</v>
      </c>
      <c r="I47" s="37">
        <f t="shared" si="7"/>
        <v>500</v>
      </c>
      <c r="J47" s="37">
        <f t="shared" si="7"/>
        <v>0</v>
      </c>
      <c r="K47" s="240">
        <f t="shared" si="7"/>
        <v>0</v>
      </c>
      <c r="L47" s="99">
        <v>348</v>
      </c>
      <c r="M47" s="37">
        <v>348</v>
      </c>
      <c r="N47" s="37"/>
      <c r="O47" s="98"/>
    </row>
    <row r="48" spans="1:15" s="6" customFormat="1">
      <c r="A48" s="64"/>
      <c r="B48" s="41"/>
      <c r="C48" s="25" t="s">
        <v>136</v>
      </c>
      <c r="D48" s="101">
        <f t="shared" ref="D48:K48" si="8">SUM(D36:D38)+D44+D47</f>
        <v>307978</v>
      </c>
      <c r="E48" s="67">
        <f t="shared" si="8"/>
        <v>307978</v>
      </c>
      <c r="F48" s="67">
        <f t="shared" si="8"/>
        <v>0</v>
      </c>
      <c r="G48" s="220">
        <f t="shared" si="8"/>
        <v>0</v>
      </c>
      <c r="H48" s="101">
        <f t="shared" si="8"/>
        <v>316774</v>
      </c>
      <c r="I48" s="67">
        <f t="shared" si="8"/>
        <v>316774</v>
      </c>
      <c r="J48" s="67">
        <f t="shared" si="8"/>
        <v>0</v>
      </c>
      <c r="K48" s="251">
        <f t="shared" si="8"/>
        <v>0</v>
      </c>
      <c r="L48" s="150">
        <v>295279</v>
      </c>
      <c r="M48" s="29">
        <v>295279</v>
      </c>
      <c r="N48" s="26"/>
      <c r="O48" s="92"/>
    </row>
    <row r="49" spans="1:15" s="6" customFormat="1">
      <c r="A49" s="64"/>
      <c r="B49" s="41"/>
      <c r="C49" s="22"/>
      <c r="D49" s="153"/>
      <c r="E49" s="27"/>
      <c r="F49" s="27"/>
      <c r="G49" s="187"/>
      <c r="H49" s="153"/>
      <c r="I49" s="27"/>
      <c r="J49" s="27"/>
      <c r="K49" s="237"/>
      <c r="L49" s="151"/>
      <c r="M49" s="26"/>
      <c r="N49" s="26"/>
      <c r="O49" s="92"/>
    </row>
    <row r="50" spans="1:15" s="6" customFormat="1">
      <c r="A50" s="40">
        <v>104</v>
      </c>
      <c r="B50" s="41"/>
      <c r="C50" s="25" t="s">
        <v>259</v>
      </c>
      <c r="D50" s="154"/>
      <c r="E50" s="30"/>
      <c r="F50" s="30"/>
      <c r="G50" s="188"/>
      <c r="H50" s="154"/>
      <c r="I50" s="30"/>
      <c r="J50" s="30"/>
      <c r="K50" s="239"/>
      <c r="L50" s="151"/>
      <c r="M50" s="26"/>
      <c r="N50" s="26"/>
      <c r="O50" s="92"/>
    </row>
    <row r="51" spans="1:15" s="6" customFormat="1">
      <c r="A51" s="64"/>
      <c r="B51" s="41" t="s">
        <v>117</v>
      </c>
      <c r="C51" s="22" t="s">
        <v>142</v>
      </c>
      <c r="D51" s="151">
        <v>14050</v>
      </c>
      <c r="E51" s="26">
        <v>14050</v>
      </c>
      <c r="F51" s="26"/>
      <c r="G51" s="190"/>
      <c r="H51" s="151">
        <v>18089</v>
      </c>
      <c r="I51" s="26">
        <v>18089</v>
      </c>
      <c r="J51" s="26"/>
      <c r="K51" s="244"/>
      <c r="L51" s="151">
        <v>16462</v>
      </c>
      <c r="M51" s="26">
        <v>16462</v>
      </c>
      <c r="N51" s="26"/>
      <c r="O51" s="92"/>
    </row>
    <row r="52" spans="1:15" s="6" customFormat="1">
      <c r="A52" s="64"/>
      <c r="B52" s="41" t="s">
        <v>128</v>
      </c>
      <c r="C52" s="22" t="s">
        <v>287</v>
      </c>
      <c r="D52" s="151">
        <v>3750</v>
      </c>
      <c r="E52" s="26">
        <v>3750</v>
      </c>
      <c r="F52" s="26"/>
      <c r="G52" s="190"/>
      <c r="H52" s="151">
        <v>4969</v>
      </c>
      <c r="I52" s="26">
        <v>4969</v>
      </c>
      <c r="J52" s="26"/>
      <c r="K52" s="244"/>
      <c r="L52" s="151">
        <v>3753</v>
      </c>
      <c r="M52" s="26">
        <v>3753</v>
      </c>
      <c r="N52" s="26"/>
      <c r="O52" s="92"/>
    </row>
    <row r="53" spans="1:15" s="6" customFormat="1">
      <c r="A53" s="64"/>
      <c r="B53" s="41" t="s">
        <v>129</v>
      </c>
      <c r="C53" s="22" t="s">
        <v>159</v>
      </c>
      <c r="D53" s="151">
        <v>11884</v>
      </c>
      <c r="E53" s="26">
        <v>11884</v>
      </c>
      <c r="F53" s="26"/>
      <c r="G53" s="190"/>
      <c r="H53" s="151">
        <v>15577</v>
      </c>
      <c r="I53" s="26">
        <v>15577</v>
      </c>
      <c r="J53" s="26"/>
      <c r="K53" s="244"/>
      <c r="L53" s="151">
        <v>12156</v>
      </c>
      <c r="M53" s="26">
        <v>12156</v>
      </c>
      <c r="N53" s="26"/>
      <c r="O53" s="92"/>
    </row>
    <row r="54" spans="1:15" s="6" customFormat="1">
      <c r="A54" s="64"/>
      <c r="B54" s="41" t="s">
        <v>137</v>
      </c>
      <c r="C54" s="22" t="s">
        <v>270</v>
      </c>
      <c r="D54" s="151"/>
      <c r="E54" s="26"/>
      <c r="F54" s="26"/>
      <c r="G54" s="190"/>
      <c r="H54" s="151"/>
      <c r="I54" s="26"/>
      <c r="J54" s="26"/>
      <c r="K54" s="244"/>
      <c r="L54" s="151"/>
      <c r="M54" s="26"/>
      <c r="N54" s="26"/>
      <c r="O54" s="92"/>
    </row>
    <row r="55" spans="1:15" s="6" customFormat="1">
      <c r="A55" s="64"/>
      <c r="B55" s="41"/>
      <c r="C55" s="22" t="s">
        <v>267</v>
      </c>
      <c r="D55" s="151">
        <v>500</v>
      </c>
      <c r="E55" s="26">
        <v>500</v>
      </c>
      <c r="F55" s="26"/>
      <c r="G55" s="190"/>
      <c r="H55" s="151">
        <v>500</v>
      </c>
      <c r="I55" s="26">
        <v>500</v>
      </c>
      <c r="J55" s="26"/>
      <c r="K55" s="244"/>
      <c r="L55" s="151">
        <v>269</v>
      </c>
      <c r="M55" s="26">
        <v>269</v>
      </c>
      <c r="N55" s="26"/>
      <c r="O55" s="92"/>
    </row>
    <row r="56" spans="1:15" s="6" customFormat="1">
      <c r="A56" s="64"/>
      <c r="B56" s="66"/>
      <c r="C56" s="35" t="s">
        <v>273</v>
      </c>
      <c r="D56" s="151">
        <f t="shared" ref="D56:K56" si="9">SUM(D55)</f>
        <v>500</v>
      </c>
      <c r="E56" s="26">
        <f t="shared" si="9"/>
        <v>500</v>
      </c>
      <c r="F56" s="26">
        <f t="shared" si="9"/>
        <v>0</v>
      </c>
      <c r="G56" s="190">
        <f t="shared" si="9"/>
        <v>0</v>
      </c>
      <c r="H56" s="151">
        <f t="shared" si="9"/>
        <v>500</v>
      </c>
      <c r="I56" s="26">
        <f t="shared" si="9"/>
        <v>500</v>
      </c>
      <c r="J56" s="26">
        <f t="shared" si="9"/>
        <v>0</v>
      </c>
      <c r="K56" s="244">
        <f t="shared" si="9"/>
        <v>0</v>
      </c>
      <c r="L56" s="99">
        <v>269</v>
      </c>
      <c r="M56" s="37">
        <v>269</v>
      </c>
      <c r="N56" s="26"/>
      <c r="O56" s="92"/>
    </row>
    <row r="57" spans="1:15" s="6" customFormat="1">
      <c r="A57" s="64"/>
      <c r="B57" s="41"/>
      <c r="C57" s="25" t="s">
        <v>265</v>
      </c>
      <c r="D57" s="101">
        <f t="shared" ref="D57:K57" si="10">SUM(D51:D53)+D56</f>
        <v>30184</v>
      </c>
      <c r="E57" s="67">
        <f t="shared" si="10"/>
        <v>30184</v>
      </c>
      <c r="F57" s="67">
        <f t="shared" si="10"/>
        <v>0</v>
      </c>
      <c r="G57" s="220">
        <f t="shared" si="10"/>
        <v>0</v>
      </c>
      <c r="H57" s="101">
        <f t="shared" si="10"/>
        <v>39135</v>
      </c>
      <c r="I57" s="67">
        <f t="shared" si="10"/>
        <v>39135</v>
      </c>
      <c r="J57" s="67">
        <f t="shared" si="10"/>
        <v>0</v>
      </c>
      <c r="K57" s="251">
        <f t="shared" si="10"/>
        <v>0</v>
      </c>
      <c r="L57" s="150">
        <v>32640</v>
      </c>
      <c r="M57" s="29">
        <v>32640</v>
      </c>
      <c r="N57" s="26"/>
      <c r="O57" s="92"/>
    </row>
    <row r="58" spans="1:15" s="6" customFormat="1">
      <c r="A58" s="64"/>
      <c r="B58" s="41"/>
      <c r="C58" s="25"/>
      <c r="D58" s="154"/>
      <c r="E58" s="30"/>
      <c r="F58" s="30"/>
      <c r="G58" s="188"/>
      <c r="H58" s="154"/>
      <c r="I58" s="30"/>
      <c r="J58" s="30"/>
      <c r="K58" s="239"/>
      <c r="L58" s="151"/>
      <c r="M58" s="26"/>
      <c r="N58" s="26"/>
      <c r="O58" s="92"/>
    </row>
    <row r="59" spans="1:15" s="6" customFormat="1">
      <c r="A59" s="64"/>
      <c r="B59" s="41"/>
      <c r="C59" s="25" t="s">
        <v>261</v>
      </c>
      <c r="D59" s="101">
        <f t="shared" ref="D59:O59" si="11">SUM(D19,D33,D48,D57)</f>
        <v>678695</v>
      </c>
      <c r="E59" s="67">
        <f t="shared" si="11"/>
        <v>672837</v>
      </c>
      <c r="F59" s="67">
        <f t="shared" si="11"/>
        <v>5858</v>
      </c>
      <c r="G59" s="220">
        <f t="shared" si="11"/>
        <v>0</v>
      </c>
      <c r="H59" s="101">
        <f t="shared" si="11"/>
        <v>708830</v>
      </c>
      <c r="I59" s="67">
        <f t="shared" si="11"/>
        <v>702972</v>
      </c>
      <c r="J59" s="67">
        <f t="shared" si="11"/>
        <v>5858</v>
      </c>
      <c r="K59" s="251">
        <f t="shared" si="11"/>
        <v>0</v>
      </c>
      <c r="L59" s="101">
        <f t="shared" si="11"/>
        <v>674086</v>
      </c>
      <c r="M59" s="67">
        <f t="shared" si="11"/>
        <v>669090</v>
      </c>
      <c r="N59" s="67">
        <f t="shared" si="11"/>
        <v>4996</v>
      </c>
      <c r="O59" s="251">
        <f t="shared" si="11"/>
        <v>0</v>
      </c>
    </row>
    <row r="60" spans="1:15" s="6" customFormat="1">
      <c r="A60" s="64"/>
      <c r="B60" s="41"/>
      <c r="C60" s="25"/>
      <c r="D60" s="154"/>
      <c r="E60" s="30"/>
      <c r="F60" s="30"/>
      <c r="G60" s="188"/>
      <c r="H60" s="154"/>
      <c r="I60" s="30"/>
      <c r="J60" s="30"/>
      <c r="K60" s="239"/>
      <c r="L60" s="151"/>
      <c r="M60" s="26"/>
      <c r="N60" s="26"/>
      <c r="O60" s="92"/>
    </row>
    <row r="61" spans="1:15" s="6" customFormat="1">
      <c r="A61" s="40">
        <v>105</v>
      </c>
      <c r="B61" s="41"/>
      <c r="C61" s="25" t="s">
        <v>263</v>
      </c>
      <c r="D61" s="154"/>
      <c r="E61" s="30"/>
      <c r="F61" s="30"/>
      <c r="G61" s="188"/>
      <c r="H61" s="154"/>
      <c r="I61" s="30"/>
      <c r="J61" s="30"/>
      <c r="K61" s="239"/>
      <c r="L61" s="151"/>
      <c r="M61" s="26"/>
      <c r="N61" s="26"/>
      <c r="O61" s="92"/>
    </row>
    <row r="62" spans="1:15" s="6" customFormat="1">
      <c r="A62" s="64"/>
      <c r="B62" s="41" t="s">
        <v>117</v>
      </c>
      <c r="C62" s="22" t="s">
        <v>142</v>
      </c>
      <c r="D62" s="151">
        <v>195275</v>
      </c>
      <c r="E62" s="26">
        <v>195275</v>
      </c>
      <c r="F62" s="26"/>
      <c r="G62" s="190"/>
      <c r="H62" s="151"/>
      <c r="I62" s="26"/>
      <c r="J62" s="26"/>
      <c r="K62" s="244"/>
      <c r="L62" s="151"/>
      <c r="M62" s="26"/>
      <c r="N62" s="26"/>
      <c r="O62" s="92"/>
    </row>
    <row r="63" spans="1:15" s="6" customFormat="1">
      <c r="A63" s="64"/>
      <c r="B63" s="41"/>
      <c r="C63" s="22" t="s">
        <v>470</v>
      </c>
      <c r="D63" s="151"/>
      <c r="E63" s="26"/>
      <c r="F63" s="26"/>
      <c r="G63" s="190"/>
      <c r="H63" s="151">
        <v>203394</v>
      </c>
      <c r="I63" s="26">
        <v>203394</v>
      </c>
      <c r="J63" s="26"/>
      <c r="K63" s="244"/>
      <c r="L63" s="151">
        <v>186386</v>
      </c>
      <c r="M63" s="26">
        <v>186386</v>
      </c>
      <c r="N63" s="26"/>
      <c r="O63" s="92"/>
    </row>
    <row r="64" spans="1:15" s="6" customFormat="1">
      <c r="A64" s="64"/>
      <c r="B64" s="41"/>
      <c r="C64" s="22" t="s">
        <v>471</v>
      </c>
      <c r="D64" s="151"/>
      <c r="E64" s="26"/>
      <c r="F64" s="26"/>
      <c r="G64" s="190"/>
      <c r="H64" s="151">
        <v>11437</v>
      </c>
      <c r="I64" s="26">
        <v>11437</v>
      </c>
      <c r="J64" s="26"/>
      <c r="K64" s="244"/>
      <c r="L64" s="151">
        <f>(3477102+3149224+4358584+377142)/1000</f>
        <v>11362.052</v>
      </c>
      <c r="M64" s="26">
        <f>(3477102+3149224+4358584+377142)/1000</f>
        <v>11362.052</v>
      </c>
      <c r="N64" s="26"/>
      <c r="O64" s="92"/>
    </row>
    <row r="65" spans="1:15" s="6" customFormat="1">
      <c r="A65" s="64"/>
      <c r="B65" s="41"/>
      <c r="C65" s="35" t="s">
        <v>472</v>
      </c>
      <c r="D65" s="151"/>
      <c r="E65" s="26"/>
      <c r="F65" s="26"/>
      <c r="G65" s="190"/>
      <c r="H65" s="151">
        <f>SUM(H63:H64)</f>
        <v>214831</v>
      </c>
      <c r="I65" s="26">
        <f>SUM(I63:I64)</f>
        <v>214831</v>
      </c>
      <c r="J65" s="26">
        <f t="shared" ref="J65:O65" si="12">SUM(J63:J64)</f>
        <v>0</v>
      </c>
      <c r="K65" s="244">
        <f t="shared" si="12"/>
        <v>0</v>
      </c>
      <c r="L65" s="151">
        <f t="shared" si="12"/>
        <v>197748.052</v>
      </c>
      <c r="M65" s="26">
        <f t="shared" si="12"/>
        <v>197748.052</v>
      </c>
      <c r="N65" s="26">
        <f t="shared" si="12"/>
        <v>0</v>
      </c>
      <c r="O65" s="92">
        <f t="shared" si="12"/>
        <v>0</v>
      </c>
    </row>
    <row r="66" spans="1:15" s="6" customFormat="1">
      <c r="A66" s="64"/>
      <c r="B66" s="41" t="s">
        <v>128</v>
      </c>
      <c r="C66" s="22" t="s">
        <v>287</v>
      </c>
      <c r="D66" s="151">
        <v>52825</v>
      </c>
      <c r="E66" s="26">
        <v>52825</v>
      </c>
      <c r="F66" s="26"/>
      <c r="G66" s="190"/>
      <c r="H66" s="151"/>
      <c r="I66" s="26"/>
      <c r="J66" s="26"/>
      <c r="K66" s="244"/>
      <c r="L66" s="151"/>
      <c r="M66" s="26"/>
      <c r="N66" s="26"/>
      <c r="O66" s="92"/>
    </row>
    <row r="67" spans="1:15" s="6" customFormat="1">
      <c r="A67" s="64"/>
      <c r="B67" s="41"/>
      <c r="C67" s="22" t="s">
        <v>470</v>
      </c>
      <c r="D67" s="151"/>
      <c r="E67" s="26"/>
      <c r="F67" s="26"/>
      <c r="G67" s="190"/>
      <c r="H67" s="151">
        <v>54246</v>
      </c>
      <c r="I67" s="26">
        <v>54246</v>
      </c>
      <c r="J67" s="26"/>
      <c r="K67" s="244"/>
      <c r="L67" s="151">
        <f>(41856270+78922+5705867+676147)/1000</f>
        <v>48317.205999999998</v>
      </c>
      <c r="M67" s="26">
        <f>(41856270+78922+5705867+676147)/1000</f>
        <v>48317.205999999998</v>
      </c>
      <c r="N67" s="26"/>
      <c r="O67" s="92"/>
    </row>
    <row r="68" spans="1:15" s="6" customFormat="1">
      <c r="A68" s="64"/>
      <c r="B68" s="41"/>
      <c r="C68" s="22" t="s">
        <v>471</v>
      </c>
      <c r="D68" s="151"/>
      <c r="E68" s="26"/>
      <c r="F68" s="26"/>
      <c r="G68" s="190"/>
      <c r="H68" s="151">
        <v>3217</v>
      </c>
      <c r="I68" s="26">
        <v>3217</v>
      </c>
      <c r="J68" s="26"/>
      <c r="K68" s="244"/>
      <c r="L68" s="151">
        <f>(957090+883299+1269789+106440)/1000</f>
        <v>3216.6179999999999</v>
      </c>
      <c r="M68" s="26">
        <f>(957090+883299+1269789+106440)/1000</f>
        <v>3216.6179999999999</v>
      </c>
      <c r="N68" s="26"/>
      <c r="O68" s="92"/>
    </row>
    <row r="69" spans="1:15" s="6" customFormat="1">
      <c r="A69" s="64"/>
      <c r="B69" s="41"/>
      <c r="C69" s="35" t="s">
        <v>473</v>
      </c>
      <c r="D69" s="151"/>
      <c r="E69" s="26"/>
      <c r="F69" s="26"/>
      <c r="G69" s="190"/>
      <c r="H69" s="151">
        <f>SUM(H67:H68)</f>
        <v>57463</v>
      </c>
      <c r="I69" s="26">
        <f>SUM(I67:I68)</f>
        <v>57463</v>
      </c>
      <c r="J69" s="26">
        <f t="shared" ref="J69:O69" si="13">SUM(J67:J68)</f>
        <v>0</v>
      </c>
      <c r="K69" s="244">
        <f t="shared" si="13"/>
        <v>0</v>
      </c>
      <c r="L69" s="151">
        <f t="shared" si="13"/>
        <v>51533.824000000001</v>
      </c>
      <c r="M69" s="26">
        <f t="shared" si="13"/>
        <v>51533.824000000001</v>
      </c>
      <c r="N69" s="26">
        <f t="shared" si="13"/>
        <v>0</v>
      </c>
      <c r="O69" s="92">
        <f t="shared" si="13"/>
        <v>0</v>
      </c>
    </row>
    <row r="70" spans="1:15" s="6" customFormat="1">
      <c r="A70" s="64"/>
      <c r="B70" s="41" t="s">
        <v>129</v>
      </c>
      <c r="C70" s="22" t="s">
        <v>159</v>
      </c>
      <c r="D70" s="151"/>
      <c r="E70" s="26"/>
      <c r="F70" s="26"/>
      <c r="G70" s="190"/>
      <c r="H70" s="151"/>
      <c r="I70" s="26"/>
      <c r="J70" s="26"/>
      <c r="K70" s="244"/>
      <c r="L70" s="151"/>
      <c r="M70" s="26"/>
      <c r="N70" s="26"/>
      <c r="O70" s="92"/>
    </row>
    <row r="71" spans="1:15" s="6" customFormat="1">
      <c r="A71" s="64"/>
      <c r="B71" s="41"/>
      <c r="C71" s="22" t="s">
        <v>330</v>
      </c>
      <c r="D71" s="151">
        <v>85000</v>
      </c>
      <c r="E71" s="26">
        <v>85000</v>
      </c>
      <c r="F71" s="26"/>
      <c r="G71" s="190"/>
      <c r="H71" s="151">
        <v>83000</v>
      </c>
      <c r="I71" s="26">
        <v>83000</v>
      </c>
      <c r="J71" s="26"/>
      <c r="K71" s="244"/>
      <c r="L71" s="151">
        <v>73148</v>
      </c>
      <c r="M71" s="26">
        <v>73148</v>
      </c>
      <c r="N71" s="26"/>
      <c r="O71" s="92"/>
    </row>
    <row r="72" spans="1:15" s="6" customFormat="1">
      <c r="A72" s="64"/>
      <c r="B72" s="41"/>
      <c r="C72" s="22" t="s">
        <v>331</v>
      </c>
      <c r="D72" s="151">
        <v>2500</v>
      </c>
      <c r="E72" s="26">
        <v>2500</v>
      </c>
      <c r="F72" s="26"/>
      <c r="G72" s="190"/>
      <c r="H72" s="151">
        <v>2570</v>
      </c>
      <c r="I72" s="26">
        <v>2570</v>
      </c>
      <c r="J72" s="26"/>
      <c r="K72" s="244"/>
      <c r="L72" s="151">
        <f>(1064268+541610+1032394+64297)/1000</f>
        <v>2702.569</v>
      </c>
      <c r="M72" s="26">
        <f>(1064268+541610+1032394+64297)/1000</f>
        <v>2702.569</v>
      </c>
      <c r="N72" s="26"/>
      <c r="O72" s="92"/>
    </row>
    <row r="73" spans="1:15" s="12" customFormat="1">
      <c r="A73" s="65"/>
      <c r="B73" s="66"/>
      <c r="C73" s="35" t="s">
        <v>328</v>
      </c>
      <c r="D73" s="99">
        <f>SUM(D71:D72)</f>
        <v>87500</v>
      </c>
      <c r="E73" s="37">
        <f>SUM(E71:E72)</f>
        <v>87500</v>
      </c>
      <c r="F73" s="37"/>
      <c r="G73" s="191"/>
      <c r="H73" s="99">
        <f>SUM(H71:H72)</f>
        <v>85570</v>
      </c>
      <c r="I73" s="37">
        <f t="shared" ref="I73:O73" si="14">SUM(I71:I72)</f>
        <v>85570</v>
      </c>
      <c r="J73" s="37">
        <f t="shared" si="14"/>
        <v>0</v>
      </c>
      <c r="K73" s="240">
        <f t="shared" si="14"/>
        <v>0</v>
      </c>
      <c r="L73" s="99">
        <f t="shared" si="14"/>
        <v>75850.569000000003</v>
      </c>
      <c r="M73" s="37">
        <f t="shared" si="14"/>
        <v>75850.569000000003</v>
      </c>
      <c r="N73" s="37">
        <f t="shared" si="14"/>
        <v>0</v>
      </c>
      <c r="O73" s="98">
        <f t="shared" si="14"/>
        <v>0</v>
      </c>
    </row>
    <row r="74" spans="1:15" s="6" customFormat="1">
      <c r="A74" s="64"/>
      <c r="B74" s="41" t="s">
        <v>137</v>
      </c>
      <c r="C74" s="22" t="s">
        <v>270</v>
      </c>
      <c r="D74" s="151"/>
      <c r="E74" s="26"/>
      <c r="F74" s="26"/>
      <c r="G74" s="190"/>
      <c r="H74" s="151"/>
      <c r="I74" s="26"/>
      <c r="J74" s="26"/>
      <c r="K74" s="244"/>
      <c r="L74" s="151"/>
      <c r="M74" s="26"/>
      <c r="N74" s="26"/>
      <c r="O74" s="92"/>
    </row>
    <row r="75" spans="1:15" s="6" customFormat="1">
      <c r="A75" s="64"/>
      <c r="B75" s="41"/>
      <c r="C75" s="22" t="s">
        <v>293</v>
      </c>
      <c r="D75" s="151">
        <v>1500</v>
      </c>
      <c r="E75" s="26">
        <v>1500</v>
      </c>
      <c r="F75" s="26"/>
      <c r="G75" s="190"/>
      <c r="H75" s="151">
        <v>3500</v>
      </c>
      <c r="I75" s="26">
        <v>3500</v>
      </c>
      <c r="J75" s="26"/>
      <c r="K75" s="244"/>
      <c r="L75" s="151">
        <v>2535</v>
      </c>
      <c r="M75" s="26">
        <v>2535</v>
      </c>
      <c r="N75" s="26"/>
      <c r="O75" s="92"/>
    </row>
    <row r="76" spans="1:15" s="6" customFormat="1">
      <c r="A76" s="64"/>
      <c r="B76" s="41"/>
      <c r="C76" s="22" t="s">
        <v>294</v>
      </c>
      <c r="D76" s="151">
        <v>2000</v>
      </c>
      <c r="E76" s="26">
        <v>2000</v>
      </c>
      <c r="F76" s="26"/>
      <c r="G76" s="190"/>
      <c r="H76" s="151">
        <v>2000</v>
      </c>
      <c r="I76" s="26">
        <v>2000</v>
      </c>
      <c r="J76" s="26"/>
      <c r="K76" s="244"/>
      <c r="L76" s="151">
        <f>(1650441+0)/1000</f>
        <v>1650.441</v>
      </c>
      <c r="M76" s="26">
        <f>(1650441+0)/1000</f>
        <v>1650.441</v>
      </c>
      <c r="N76" s="26"/>
      <c r="O76" s="92"/>
    </row>
    <row r="77" spans="1:15" s="6" customFormat="1">
      <c r="A77" s="64"/>
      <c r="B77" s="41"/>
      <c r="C77" s="22" t="s">
        <v>295</v>
      </c>
      <c r="D77" s="151">
        <v>700</v>
      </c>
      <c r="E77" s="26">
        <v>700</v>
      </c>
      <c r="F77" s="26"/>
      <c r="G77" s="190"/>
      <c r="H77" s="151">
        <v>700</v>
      </c>
      <c r="I77" s="26">
        <v>700</v>
      </c>
      <c r="J77" s="26"/>
      <c r="K77" s="244"/>
      <c r="L77" s="151">
        <f>605890/1000</f>
        <v>605.89</v>
      </c>
      <c r="M77" s="26">
        <f>605890/1000</f>
        <v>605.89</v>
      </c>
      <c r="N77" s="26"/>
      <c r="O77" s="92"/>
    </row>
    <row r="78" spans="1:15" s="6" customFormat="1">
      <c r="A78" s="64"/>
      <c r="B78" s="41"/>
      <c r="C78" s="22" t="s">
        <v>325</v>
      </c>
      <c r="D78" s="151">
        <v>3000</v>
      </c>
      <c r="E78" s="26">
        <v>3000</v>
      </c>
      <c r="F78" s="26"/>
      <c r="G78" s="190"/>
      <c r="H78" s="151">
        <v>6000</v>
      </c>
      <c r="I78" s="26">
        <v>6000</v>
      </c>
      <c r="J78" s="26"/>
      <c r="K78" s="244"/>
      <c r="L78" s="151">
        <v>4661</v>
      </c>
      <c r="M78" s="26">
        <v>4661</v>
      </c>
      <c r="N78" s="26"/>
      <c r="O78" s="92"/>
    </row>
    <row r="79" spans="1:15" s="6" customFormat="1">
      <c r="A79" s="65"/>
      <c r="B79" s="66"/>
      <c r="C79" s="35" t="s">
        <v>283</v>
      </c>
      <c r="D79" s="99">
        <f t="shared" ref="D79:O79" si="15">SUM(D75:D78)</f>
        <v>7200</v>
      </c>
      <c r="E79" s="37">
        <f t="shared" si="15"/>
        <v>7200</v>
      </c>
      <c r="F79" s="37">
        <f t="shared" si="15"/>
        <v>0</v>
      </c>
      <c r="G79" s="191">
        <f t="shared" si="15"/>
        <v>0</v>
      </c>
      <c r="H79" s="99">
        <f t="shared" si="15"/>
        <v>12200</v>
      </c>
      <c r="I79" s="37">
        <f t="shared" si="15"/>
        <v>12200</v>
      </c>
      <c r="J79" s="37">
        <f t="shared" si="15"/>
        <v>0</v>
      </c>
      <c r="K79" s="240">
        <f t="shared" si="15"/>
        <v>0</v>
      </c>
      <c r="L79" s="99">
        <f t="shared" si="15"/>
        <v>9452.3310000000001</v>
      </c>
      <c r="M79" s="37">
        <f t="shared" si="15"/>
        <v>9452.3310000000001</v>
      </c>
      <c r="N79" s="37">
        <f t="shared" si="15"/>
        <v>0</v>
      </c>
      <c r="O79" s="98">
        <f t="shared" si="15"/>
        <v>0</v>
      </c>
    </row>
    <row r="80" spans="1:15" s="6" customFormat="1">
      <c r="A80" s="64"/>
      <c r="B80" s="41"/>
      <c r="C80" s="25" t="s">
        <v>122</v>
      </c>
      <c r="D80" s="150">
        <f t="shared" ref="D80:G80" si="16">D62+D66+D73+D79</f>
        <v>342800</v>
      </c>
      <c r="E80" s="29">
        <f t="shared" si="16"/>
        <v>342800</v>
      </c>
      <c r="F80" s="29">
        <f t="shared" si="16"/>
        <v>0</v>
      </c>
      <c r="G80" s="170">
        <f t="shared" si="16"/>
        <v>0</v>
      </c>
      <c r="H80" s="150">
        <f>H65+H69+H73+H79</f>
        <v>370064</v>
      </c>
      <c r="I80" s="29">
        <f>I65+I69+I73+I79</f>
        <v>370064</v>
      </c>
      <c r="J80" s="29">
        <f t="shared" ref="J80:O80" si="17">J65+J69+J73+J79</f>
        <v>0</v>
      </c>
      <c r="K80" s="159">
        <f t="shared" si="17"/>
        <v>0</v>
      </c>
      <c r="L80" s="150">
        <f t="shared" si="17"/>
        <v>334584.77600000001</v>
      </c>
      <c r="M80" s="29">
        <f t="shared" si="17"/>
        <v>334584.77600000001</v>
      </c>
      <c r="N80" s="29">
        <f t="shared" si="17"/>
        <v>0</v>
      </c>
      <c r="O80" s="336">
        <f t="shared" si="17"/>
        <v>0</v>
      </c>
    </row>
    <row r="81" spans="1:22" s="6" customFormat="1">
      <c r="A81" s="64"/>
      <c r="B81" s="41"/>
      <c r="C81" s="43"/>
      <c r="D81" s="160"/>
      <c r="E81" s="167"/>
      <c r="F81" s="167"/>
      <c r="G81" s="221"/>
      <c r="H81" s="160"/>
      <c r="I81" s="167"/>
      <c r="J81" s="167"/>
      <c r="K81" s="253"/>
      <c r="L81" s="151"/>
      <c r="M81" s="26"/>
      <c r="N81" s="26"/>
      <c r="O81" s="92"/>
    </row>
    <row r="82" spans="1:22" s="6" customFormat="1">
      <c r="A82" s="40">
        <v>106</v>
      </c>
      <c r="B82" s="41"/>
      <c r="C82" s="25" t="s">
        <v>171</v>
      </c>
      <c r="D82" s="154"/>
      <c r="E82" s="30"/>
      <c r="F82" s="30"/>
      <c r="G82" s="188"/>
      <c r="H82" s="154"/>
      <c r="I82" s="30"/>
      <c r="J82" s="30"/>
      <c r="K82" s="239"/>
      <c r="L82" s="151"/>
      <c r="M82" s="26"/>
      <c r="N82" s="26"/>
      <c r="O82" s="92"/>
    </row>
    <row r="83" spans="1:22" s="6" customFormat="1">
      <c r="A83" s="64"/>
      <c r="B83" s="41" t="s">
        <v>117</v>
      </c>
      <c r="C83" s="22" t="s">
        <v>142</v>
      </c>
      <c r="D83" s="100"/>
      <c r="E83" s="44"/>
      <c r="F83" s="44"/>
      <c r="G83" s="222"/>
      <c r="H83" s="100"/>
      <c r="I83" s="44"/>
      <c r="J83" s="44"/>
      <c r="K83" s="102"/>
      <c r="L83" s="151"/>
      <c r="M83" s="26"/>
      <c r="N83" s="26"/>
      <c r="O83" s="92"/>
    </row>
    <row r="84" spans="1:22" s="6" customFormat="1">
      <c r="A84" s="64"/>
      <c r="B84" s="41"/>
      <c r="C84" s="22" t="s">
        <v>296</v>
      </c>
      <c r="D84" s="151">
        <v>3527</v>
      </c>
      <c r="E84" s="26"/>
      <c r="F84" s="26">
        <v>3527</v>
      </c>
      <c r="G84" s="190"/>
      <c r="H84" s="151">
        <v>4284</v>
      </c>
      <c r="I84" s="26"/>
      <c r="J84" s="26">
        <v>4284</v>
      </c>
      <c r="K84" s="244"/>
      <c r="L84" s="151">
        <f>8027-4587</f>
        <v>3440</v>
      </c>
      <c r="M84" s="26"/>
      <c r="N84" s="26">
        <v>3440</v>
      </c>
      <c r="O84" s="92"/>
      <c r="U84" s="265"/>
      <c r="V84" s="265"/>
    </row>
    <row r="85" spans="1:22" s="6" customFormat="1">
      <c r="A85" s="64"/>
      <c r="B85" s="41"/>
      <c r="C85" s="22" t="s">
        <v>297</v>
      </c>
      <c r="D85" s="151">
        <v>1391</v>
      </c>
      <c r="E85" s="26"/>
      <c r="F85" s="26">
        <v>1391</v>
      </c>
      <c r="G85" s="190"/>
      <c r="H85" s="151">
        <v>14593</v>
      </c>
      <c r="I85" s="26"/>
      <c r="J85" s="26">
        <v>14593</v>
      </c>
      <c r="K85" s="244"/>
      <c r="L85" s="151">
        <v>13568</v>
      </c>
      <c r="M85" s="26"/>
      <c r="N85" s="26">
        <v>13568</v>
      </c>
      <c r="O85" s="92"/>
      <c r="U85" s="265"/>
      <c r="V85" s="265"/>
    </row>
    <row r="86" spans="1:22" s="6" customFormat="1">
      <c r="A86" s="64"/>
      <c r="B86" s="41"/>
      <c r="C86" s="22" t="s">
        <v>298</v>
      </c>
      <c r="D86" s="151">
        <v>22460</v>
      </c>
      <c r="E86" s="26">
        <v>22460</v>
      </c>
      <c r="F86" s="26"/>
      <c r="G86" s="190"/>
      <c r="H86" s="151">
        <v>22460</v>
      </c>
      <c r="I86" s="26">
        <v>22460</v>
      </c>
      <c r="J86" s="26"/>
      <c r="K86" s="244"/>
      <c r="L86" s="151">
        <v>23382</v>
      </c>
      <c r="M86" s="26">
        <v>23382</v>
      </c>
      <c r="N86" s="26"/>
      <c r="O86" s="92"/>
      <c r="U86" s="265"/>
      <c r="V86" s="265"/>
    </row>
    <row r="87" spans="1:22" s="6" customFormat="1">
      <c r="A87" s="64"/>
      <c r="B87" s="41"/>
      <c r="C87" s="22" t="s">
        <v>299</v>
      </c>
      <c r="D87" s="151">
        <v>9757</v>
      </c>
      <c r="E87" s="26"/>
      <c r="F87" s="26">
        <v>9757</v>
      </c>
      <c r="G87" s="190"/>
      <c r="H87" s="151">
        <v>10379</v>
      </c>
      <c r="I87" s="26"/>
      <c r="J87" s="26">
        <v>10379</v>
      </c>
      <c r="K87" s="244"/>
      <c r="L87" s="151">
        <f>734+159+4587+1874</f>
        <v>7354</v>
      </c>
      <c r="M87" s="26"/>
      <c r="N87" s="26">
        <v>7354</v>
      </c>
      <c r="O87" s="92"/>
      <c r="U87" s="265"/>
      <c r="V87" s="265"/>
    </row>
    <row r="88" spans="1:22" s="6" customFormat="1">
      <c r="A88" s="64"/>
      <c r="B88" s="41"/>
      <c r="C88" s="22" t="s">
        <v>300</v>
      </c>
      <c r="D88" s="151">
        <v>8208</v>
      </c>
      <c r="E88" s="26"/>
      <c r="F88" s="26">
        <v>8208</v>
      </c>
      <c r="G88" s="190"/>
      <c r="H88" s="151">
        <v>11129</v>
      </c>
      <c r="I88" s="26"/>
      <c r="J88" s="26">
        <v>11129</v>
      </c>
      <c r="K88" s="244"/>
      <c r="L88" s="151">
        <v>9124</v>
      </c>
      <c r="M88" s="26"/>
      <c r="N88" s="26">
        <v>9124</v>
      </c>
      <c r="O88" s="92"/>
      <c r="U88" s="265"/>
      <c r="V88" s="265"/>
    </row>
    <row r="89" spans="1:22" s="6" customFormat="1">
      <c r="A89" s="64"/>
      <c r="B89" s="41"/>
      <c r="C89" s="22" t="s">
        <v>327</v>
      </c>
      <c r="D89" s="151">
        <v>840</v>
      </c>
      <c r="E89" s="26">
        <v>840</v>
      </c>
      <c r="F89" s="26"/>
      <c r="G89" s="190"/>
      <c r="H89" s="151">
        <v>2660</v>
      </c>
      <c r="I89" s="26">
        <v>2660</v>
      </c>
      <c r="J89" s="26"/>
      <c r="K89" s="244"/>
      <c r="L89" s="151">
        <v>2661</v>
      </c>
      <c r="M89" s="26">
        <v>2661</v>
      </c>
      <c r="N89" s="26"/>
      <c r="O89" s="92"/>
      <c r="U89" s="265"/>
      <c r="V89" s="265"/>
    </row>
    <row r="90" spans="1:22" s="6" customFormat="1">
      <c r="A90" s="64"/>
      <c r="B90" s="41"/>
      <c r="C90" s="43" t="s">
        <v>215</v>
      </c>
      <c r="D90" s="100">
        <f t="shared" ref="D90:O90" si="18">SUM(D84:D89)</f>
        <v>46183</v>
      </c>
      <c r="E90" s="44">
        <f t="shared" si="18"/>
        <v>23300</v>
      </c>
      <c r="F90" s="44">
        <f t="shared" si="18"/>
        <v>22883</v>
      </c>
      <c r="G90" s="222">
        <f t="shared" si="18"/>
        <v>0</v>
      </c>
      <c r="H90" s="100">
        <f t="shared" si="18"/>
        <v>65505</v>
      </c>
      <c r="I90" s="44">
        <f t="shared" si="18"/>
        <v>25120</v>
      </c>
      <c r="J90" s="44">
        <f t="shared" si="18"/>
        <v>40385</v>
      </c>
      <c r="K90" s="102">
        <f t="shared" si="18"/>
        <v>0</v>
      </c>
      <c r="L90" s="100">
        <f t="shared" si="18"/>
        <v>59529</v>
      </c>
      <c r="M90" s="44">
        <f t="shared" si="18"/>
        <v>26043</v>
      </c>
      <c r="N90" s="44">
        <f t="shared" si="18"/>
        <v>33486</v>
      </c>
      <c r="O90" s="102">
        <f t="shared" si="18"/>
        <v>0</v>
      </c>
      <c r="U90" s="265"/>
      <c r="V90" s="265"/>
    </row>
    <row r="91" spans="1:22" s="6" customFormat="1">
      <c r="A91" s="64"/>
      <c r="B91" s="41"/>
      <c r="C91" s="43"/>
      <c r="D91" s="100"/>
      <c r="E91" s="44"/>
      <c r="F91" s="44"/>
      <c r="G91" s="222"/>
      <c r="H91" s="100"/>
      <c r="I91" s="44"/>
      <c r="J91" s="44"/>
      <c r="K91" s="102"/>
      <c r="L91" s="151"/>
      <c r="M91" s="26"/>
      <c r="N91" s="26"/>
      <c r="O91" s="92"/>
      <c r="U91" s="265"/>
      <c r="V91" s="265"/>
    </row>
    <row r="92" spans="1:22" s="6" customFormat="1">
      <c r="A92" s="64"/>
      <c r="B92" s="41" t="s">
        <v>128</v>
      </c>
      <c r="C92" s="22" t="s">
        <v>287</v>
      </c>
      <c r="D92" s="100"/>
      <c r="E92" s="44"/>
      <c r="F92" s="44"/>
      <c r="G92" s="222"/>
      <c r="H92" s="100"/>
      <c r="I92" s="44"/>
      <c r="J92" s="44"/>
      <c r="K92" s="102"/>
      <c r="L92" s="151"/>
      <c r="M92" s="26"/>
      <c r="N92" s="26"/>
      <c r="O92" s="92"/>
      <c r="U92" s="265"/>
      <c r="V92" s="265"/>
    </row>
    <row r="93" spans="1:22" s="6" customFormat="1">
      <c r="A93" s="64"/>
      <c r="B93" s="41"/>
      <c r="C93" s="22" t="s">
        <v>296</v>
      </c>
      <c r="D93" s="151">
        <v>952</v>
      </c>
      <c r="E93" s="26"/>
      <c r="F93" s="26">
        <v>952</v>
      </c>
      <c r="G93" s="190"/>
      <c r="H93" s="151">
        <v>1157</v>
      </c>
      <c r="I93" s="26"/>
      <c r="J93" s="26">
        <v>1157</v>
      </c>
      <c r="K93" s="244"/>
      <c r="L93" s="151">
        <v>928</v>
      </c>
      <c r="M93" s="26"/>
      <c r="N93" s="26">
        <v>928</v>
      </c>
      <c r="O93" s="92"/>
      <c r="U93" s="265"/>
      <c r="V93" s="265"/>
    </row>
    <row r="94" spans="1:22" s="12" customFormat="1">
      <c r="A94" s="65"/>
      <c r="B94" s="66"/>
      <c r="C94" s="22" t="s">
        <v>297</v>
      </c>
      <c r="D94" s="151">
        <v>188</v>
      </c>
      <c r="E94" s="26"/>
      <c r="F94" s="26">
        <v>188</v>
      </c>
      <c r="G94" s="190"/>
      <c r="H94" s="151">
        <v>1972</v>
      </c>
      <c r="I94" s="26"/>
      <c r="J94" s="26">
        <v>1972</v>
      </c>
      <c r="K94" s="240"/>
      <c r="L94" s="151">
        <v>1728</v>
      </c>
      <c r="M94" s="26"/>
      <c r="N94" s="26">
        <v>1728</v>
      </c>
      <c r="O94" s="92"/>
      <c r="U94" s="265"/>
      <c r="V94" s="265"/>
    </row>
    <row r="95" spans="1:22" s="6" customFormat="1">
      <c r="A95" s="64"/>
      <c r="B95" s="41"/>
      <c r="C95" s="22" t="s">
        <v>298</v>
      </c>
      <c r="D95" s="151">
        <v>6064</v>
      </c>
      <c r="E95" s="26">
        <v>6064</v>
      </c>
      <c r="F95" s="26"/>
      <c r="G95" s="190"/>
      <c r="H95" s="151">
        <v>6064</v>
      </c>
      <c r="I95" s="26">
        <v>6064</v>
      </c>
      <c r="J95" s="26"/>
      <c r="K95" s="244"/>
      <c r="L95" s="151">
        <v>5879</v>
      </c>
      <c r="M95" s="26">
        <v>5879</v>
      </c>
      <c r="N95" s="26"/>
      <c r="O95" s="92"/>
      <c r="U95" s="265"/>
      <c r="V95" s="265"/>
    </row>
    <row r="96" spans="1:22" s="6" customFormat="1">
      <c r="A96" s="64"/>
      <c r="B96" s="41"/>
      <c r="C96" s="22" t="s">
        <v>299</v>
      </c>
      <c r="D96" s="151">
        <v>2989</v>
      </c>
      <c r="E96" s="26"/>
      <c r="F96" s="26">
        <v>2989</v>
      </c>
      <c r="G96" s="190"/>
      <c r="H96" s="151">
        <v>3157</v>
      </c>
      <c r="I96" s="26"/>
      <c r="J96" s="26">
        <v>3157</v>
      </c>
      <c r="K96" s="244"/>
      <c r="L96" s="151">
        <v>1276</v>
      </c>
      <c r="M96" s="26"/>
      <c r="N96" s="26">
        <v>1276</v>
      </c>
      <c r="O96" s="92"/>
      <c r="U96" s="265"/>
      <c r="V96" s="265"/>
    </row>
    <row r="97" spans="1:22" s="6" customFormat="1">
      <c r="A97" s="64"/>
      <c r="B97" s="41"/>
      <c r="C97" s="22" t="s">
        <v>300</v>
      </c>
      <c r="D97" s="151">
        <v>2304</v>
      </c>
      <c r="E97" s="26"/>
      <c r="F97" s="26">
        <v>2304</v>
      </c>
      <c r="G97" s="190"/>
      <c r="H97" s="151">
        <v>3456</v>
      </c>
      <c r="I97" s="26"/>
      <c r="J97" s="26">
        <v>3456</v>
      </c>
      <c r="K97" s="244"/>
      <c r="L97" s="151">
        <v>2478</v>
      </c>
      <c r="M97" s="26"/>
      <c r="N97" s="26">
        <v>2478</v>
      </c>
      <c r="O97" s="92"/>
      <c r="U97" s="265"/>
      <c r="V97" s="265"/>
    </row>
    <row r="98" spans="1:22" s="6" customFormat="1">
      <c r="A98" s="64"/>
      <c r="B98" s="41"/>
      <c r="C98" s="22" t="s">
        <v>327</v>
      </c>
      <c r="D98" s="151">
        <v>227</v>
      </c>
      <c r="E98" s="26">
        <v>227</v>
      </c>
      <c r="F98" s="26"/>
      <c r="G98" s="190"/>
      <c r="H98" s="151">
        <v>718</v>
      </c>
      <c r="I98" s="26">
        <v>718</v>
      </c>
      <c r="J98" s="26"/>
      <c r="K98" s="244"/>
      <c r="L98" s="151">
        <v>718</v>
      </c>
      <c r="M98" s="26">
        <v>718</v>
      </c>
      <c r="N98" s="26"/>
      <c r="O98" s="92"/>
      <c r="U98" s="265"/>
      <c r="V98" s="265"/>
    </row>
    <row r="99" spans="1:22" s="6" customFormat="1">
      <c r="A99" s="64"/>
      <c r="B99" s="41"/>
      <c r="C99" s="43" t="s">
        <v>216</v>
      </c>
      <c r="D99" s="100">
        <f t="shared" ref="D99:O99" si="19">SUM(D93:D98)</f>
        <v>12724</v>
      </c>
      <c r="E99" s="44">
        <f t="shared" si="19"/>
        <v>6291</v>
      </c>
      <c r="F99" s="44">
        <f t="shared" si="19"/>
        <v>6433</v>
      </c>
      <c r="G99" s="222">
        <f t="shared" si="19"/>
        <v>0</v>
      </c>
      <c r="H99" s="100">
        <f t="shared" si="19"/>
        <v>16524</v>
      </c>
      <c r="I99" s="44">
        <f t="shared" si="19"/>
        <v>6782</v>
      </c>
      <c r="J99" s="44">
        <f t="shared" si="19"/>
        <v>9742</v>
      </c>
      <c r="K99" s="102">
        <f t="shared" si="19"/>
        <v>0</v>
      </c>
      <c r="L99" s="100">
        <f t="shared" si="19"/>
        <v>13007</v>
      </c>
      <c r="M99" s="44">
        <f t="shared" si="19"/>
        <v>6597</v>
      </c>
      <c r="N99" s="44">
        <f t="shared" si="19"/>
        <v>6410</v>
      </c>
      <c r="O99" s="102">
        <f t="shared" si="19"/>
        <v>0</v>
      </c>
      <c r="U99" s="265"/>
      <c r="V99" s="265"/>
    </row>
    <row r="100" spans="1:22" s="6" customFormat="1">
      <c r="A100" s="64"/>
      <c r="B100" s="41"/>
      <c r="C100" s="43"/>
      <c r="D100" s="160"/>
      <c r="E100" s="167"/>
      <c r="F100" s="167"/>
      <c r="G100" s="221"/>
      <c r="H100" s="160"/>
      <c r="I100" s="167"/>
      <c r="J100" s="167"/>
      <c r="K100" s="253"/>
      <c r="L100" s="151"/>
      <c r="M100" s="26"/>
      <c r="N100" s="26"/>
      <c r="O100" s="92"/>
      <c r="U100" s="265"/>
      <c r="V100" s="265"/>
    </row>
    <row r="101" spans="1:22" s="6" customFormat="1">
      <c r="A101" s="64"/>
      <c r="B101" s="41" t="s">
        <v>129</v>
      </c>
      <c r="C101" s="22" t="s">
        <v>159</v>
      </c>
      <c r="D101" s="100"/>
      <c r="E101" s="44"/>
      <c r="F101" s="44"/>
      <c r="G101" s="222"/>
      <c r="H101" s="100"/>
      <c r="I101" s="44"/>
      <c r="J101" s="44"/>
      <c r="K101" s="102"/>
      <c r="L101" s="151"/>
      <c r="M101" s="26"/>
      <c r="N101" s="26"/>
      <c r="O101" s="92"/>
      <c r="U101" s="265"/>
      <c r="V101" s="265"/>
    </row>
    <row r="102" spans="1:22" s="6" customFormat="1">
      <c r="A102" s="64"/>
      <c r="B102" s="27"/>
      <c r="C102" s="22" t="s">
        <v>184</v>
      </c>
      <c r="D102" s="151">
        <v>1358</v>
      </c>
      <c r="E102" s="26"/>
      <c r="F102" s="26">
        <v>1358</v>
      </c>
      <c r="G102" s="190"/>
      <c r="H102" s="151">
        <v>1298</v>
      </c>
      <c r="I102" s="26"/>
      <c r="J102" s="26">
        <v>1298</v>
      </c>
      <c r="K102" s="244"/>
      <c r="L102" s="151">
        <v>979</v>
      </c>
      <c r="M102" s="26"/>
      <c r="N102" s="26">
        <v>979</v>
      </c>
      <c r="O102" s="92"/>
      <c r="U102" s="265"/>
      <c r="V102" s="265"/>
    </row>
    <row r="103" spans="1:22" s="6" customFormat="1">
      <c r="A103" s="64"/>
      <c r="B103" s="41"/>
      <c r="C103" s="22" t="s">
        <v>185</v>
      </c>
      <c r="D103" s="151">
        <v>3415</v>
      </c>
      <c r="E103" s="26">
        <v>3415</v>
      </c>
      <c r="F103" s="26"/>
      <c r="G103" s="190"/>
      <c r="H103" s="151">
        <v>3415</v>
      </c>
      <c r="I103" s="26">
        <v>3415</v>
      </c>
      <c r="J103" s="26"/>
      <c r="K103" s="244"/>
      <c r="L103" s="151">
        <v>2870</v>
      </c>
      <c r="M103" s="26">
        <v>2870</v>
      </c>
      <c r="N103" s="26"/>
      <c r="O103" s="92"/>
      <c r="U103" s="265"/>
      <c r="V103" s="265"/>
    </row>
    <row r="104" spans="1:22" s="6" customFormat="1">
      <c r="A104" s="64"/>
      <c r="B104" s="41"/>
      <c r="C104" s="22" t="s">
        <v>186</v>
      </c>
      <c r="D104" s="151">
        <v>2600</v>
      </c>
      <c r="E104" s="26">
        <v>2600</v>
      </c>
      <c r="F104" s="26"/>
      <c r="G104" s="190"/>
      <c r="H104" s="151">
        <v>2600</v>
      </c>
      <c r="I104" s="26">
        <v>2600</v>
      </c>
      <c r="J104" s="26"/>
      <c r="K104" s="244"/>
      <c r="L104" s="151">
        <v>1039</v>
      </c>
      <c r="M104" s="26">
        <v>1039</v>
      </c>
      <c r="N104" s="26"/>
      <c r="O104" s="92"/>
      <c r="U104" s="265"/>
      <c r="V104" s="265"/>
    </row>
    <row r="105" spans="1:22" s="6" customFormat="1">
      <c r="A105" s="64"/>
      <c r="B105" s="41"/>
      <c r="C105" s="22" t="s">
        <v>187</v>
      </c>
      <c r="D105" s="151">
        <v>2000</v>
      </c>
      <c r="E105" s="26">
        <v>2000</v>
      </c>
      <c r="F105" s="26"/>
      <c r="G105" s="190"/>
      <c r="H105" s="151">
        <v>2000</v>
      </c>
      <c r="I105" s="26">
        <v>2000</v>
      </c>
      <c r="J105" s="26"/>
      <c r="K105" s="244"/>
      <c r="L105" s="151">
        <v>1674</v>
      </c>
      <c r="M105" s="26">
        <v>1674</v>
      </c>
      <c r="N105" s="26"/>
      <c r="O105" s="92"/>
      <c r="U105" s="265"/>
      <c r="V105" s="265"/>
    </row>
    <row r="106" spans="1:22" s="6" customFormat="1">
      <c r="A106" s="64"/>
      <c r="B106" s="41"/>
      <c r="C106" s="22" t="s">
        <v>188</v>
      </c>
      <c r="D106" s="151">
        <v>50000</v>
      </c>
      <c r="E106" s="26">
        <v>50000</v>
      </c>
      <c r="F106" s="26"/>
      <c r="G106" s="190"/>
      <c r="H106" s="151">
        <v>62500</v>
      </c>
      <c r="I106" s="26">
        <v>62500</v>
      </c>
      <c r="J106" s="26"/>
      <c r="K106" s="244"/>
      <c r="L106" s="151">
        <f>62681+413+381</f>
        <v>63475</v>
      </c>
      <c r="M106" s="26">
        <v>63475</v>
      </c>
      <c r="N106" s="26"/>
      <c r="O106" s="92"/>
      <c r="U106" s="265"/>
      <c r="V106" s="265"/>
    </row>
    <row r="107" spans="1:22" s="6" customFormat="1">
      <c r="A107" s="64"/>
      <c r="B107" s="41"/>
      <c r="C107" s="22" t="s">
        <v>189</v>
      </c>
      <c r="D107" s="151">
        <v>15000</v>
      </c>
      <c r="E107" s="26">
        <v>15000</v>
      </c>
      <c r="F107" s="26"/>
      <c r="G107" s="190"/>
      <c r="H107" s="151">
        <v>23000</v>
      </c>
      <c r="I107" s="26">
        <v>23000</v>
      </c>
      <c r="J107" s="26"/>
      <c r="K107" s="244"/>
      <c r="L107" s="151">
        <f>21961+987</f>
        <v>22948</v>
      </c>
      <c r="M107" s="26">
        <v>22948</v>
      </c>
      <c r="N107" s="26"/>
      <c r="O107" s="92"/>
      <c r="U107" s="265"/>
      <c r="V107" s="265"/>
    </row>
    <row r="108" spans="1:22" s="6" customFormat="1">
      <c r="A108" s="64"/>
      <c r="B108" s="41"/>
      <c r="C108" s="22" t="s">
        <v>190</v>
      </c>
      <c r="D108" s="151">
        <v>5000</v>
      </c>
      <c r="E108" s="26">
        <v>5000</v>
      </c>
      <c r="F108" s="26"/>
      <c r="G108" s="190"/>
      <c r="H108" s="151">
        <v>5000</v>
      </c>
      <c r="I108" s="26">
        <v>5000</v>
      </c>
      <c r="J108" s="26"/>
      <c r="K108" s="244"/>
      <c r="L108" s="151">
        <v>4419</v>
      </c>
      <c r="M108" s="26">
        <v>4419</v>
      </c>
      <c r="N108" s="26"/>
      <c r="O108" s="92"/>
      <c r="U108" s="265"/>
      <c r="V108" s="265"/>
    </row>
    <row r="109" spans="1:22" s="6" customFormat="1">
      <c r="A109" s="64"/>
      <c r="B109" s="41"/>
      <c r="C109" s="22" t="s">
        <v>191</v>
      </c>
      <c r="D109" s="151">
        <v>16000</v>
      </c>
      <c r="E109" s="26">
        <v>16000</v>
      </c>
      <c r="F109" s="26"/>
      <c r="G109" s="190"/>
      <c r="H109" s="151">
        <v>25888</v>
      </c>
      <c r="I109" s="26">
        <v>25888</v>
      </c>
      <c r="J109" s="26"/>
      <c r="K109" s="244"/>
      <c r="L109" s="151">
        <v>25886</v>
      </c>
      <c r="M109" s="26">
        <v>25886</v>
      </c>
      <c r="N109" s="26"/>
      <c r="O109" s="92"/>
      <c r="U109" s="265"/>
      <c r="V109" s="265"/>
    </row>
    <row r="110" spans="1:22" s="6" customFormat="1">
      <c r="A110" s="64"/>
      <c r="B110" s="41"/>
      <c r="C110" s="22" t="s">
        <v>192</v>
      </c>
      <c r="D110" s="151">
        <v>5885</v>
      </c>
      <c r="E110" s="26">
        <v>5885</v>
      </c>
      <c r="F110" s="26"/>
      <c r="G110" s="190"/>
      <c r="H110" s="151">
        <v>5885</v>
      </c>
      <c r="I110" s="26">
        <v>5885</v>
      </c>
      <c r="J110" s="26"/>
      <c r="K110" s="244"/>
      <c r="L110" s="151">
        <v>5832</v>
      </c>
      <c r="M110" s="26">
        <v>5832</v>
      </c>
      <c r="N110" s="26"/>
      <c r="O110" s="92"/>
      <c r="U110" s="265"/>
      <c r="V110" s="265"/>
    </row>
    <row r="111" spans="1:22" s="6" customFormat="1">
      <c r="A111" s="64"/>
      <c r="B111" s="41"/>
      <c r="C111" s="22" t="s">
        <v>193</v>
      </c>
      <c r="D111" s="151"/>
      <c r="E111" s="26"/>
      <c r="F111" s="26"/>
      <c r="G111" s="190"/>
      <c r="H111" s="151"/>
      <c r="I111" s="26"/>
      <c r="J111" s="26"/>
      <c r="K111" s="244"/>
      <c r="L111" s="151"/>
      <c r="M111" s="26"/>
      <c r="N111" s="26"/>
      <c r="O111" s="92"/>
      <c r="U111" s="265"/>
      <c r="V111" s="265"/>
    </row>
    <row r="112" spans="1:22" s="6" customFormat="1">
      <c r="A112" s="64"/>
      <c r="B112" s="41"/>
      <c r="C112" s="22" t="s">
        <v>194</v>
      </c>
      <c r="D112" s="151">
        <v>50000</v>
      </c>
      <c r="E112" s="26">
        <v>50000</v>
      </c>
      <c r="F112" s="26"/>
      <c r="G112" s="190"/>
      <c r="H112" s="151">
        <v>49200</v>
      </c>
      <c r="I112" s="26">
        <v>49200</v>
      </c>
      <c r="J112" s="26"/>
      <c r="K112" s="244"/>
      <c r="L112" s="151">
        <v>49438</v>
      </c>
      <c r="M112" s="26">
        <v>49438</v>
      </c>
      <c r="N112" s="26"/>
      <c r="O112" s="92"/>
      <c r="U112" s="265"/>
      <c r="V112" s="265"/>
    </row>
    <row r="113" spans="1:22" s="6" customFormat="1">
      <c r="A113" s="64"/>
      <c r="B113" s="41"/>
      <c r="C113" s="22" t="s">
        <v>381</v>
      </c>
      <c r="D113" s="151">
        <v>4000</v>
      </c>
      <c r="E113" s="26">
        <v>4000</v>
      </c>
      <c r="F113" s="26"/>
      <c r="G113" s="190"/>
      <c r="H113" s="151">
        <v>5608</v>
      </c>
      <c r="I113" s="26">
        <v>5608</v>
      </c>
      <c r="J113" s="26"/>
      <c r="K113" s="244"/>
      <c r="L113" s="151">
        <v>6301</v>
      </c>
      <c r="M113" s="26">
        <v>6301</v>
      </c>
      <c r="N113" s="26"/>
      <c r="O113" s="92"/>
      <c r="U113" s="265"/>
      <c r="V113" s="265"/>
    </row>
    <row r="114" spans="1:22" s="6" customFormat="1">
      <c r="A114" s="64"/>
      <c r="B114" s="41"/>
      <c r="C114" s="22" t="s">
        <v>382</v>
      </c>
      <c r="D114" s="151">
        <v>20000</v>
      </c>
      <c r="E114" s="26">
        <v>20000</v>
      </c>
      <c r="F114" s="26"/>
      <c r="G114" s="190"/>
      <c r="H114" s="151">
        <v>20000</v>
      </c>
      <c r="I114" s="26">
        <v>20000</v>
      </c>
      <c r="J114" s="26"/>
      <c r="K114" s="244"/>
      <c r="L114" s="151">
        <v>14982</v>
      </c>
      <c r="M114" s="26">
        <v>14982</v>
      </c>
      <c r="N114" s="26"/>
      <c r="O114" s="92"/>
      <c r="U114" s="265"/>
      <c r="V114" s="265"/>
    </row>
    <row r="115" spans="1:22" s="6" customFormat="1">
      <c r="A115" s="64"/>
      <c r="B115" s="41"/>
      <c r="C115" s="22" t="s">
        <v>383</v>
      </c>
      <c r="D115" s="151">
        <v>50000</v>
      </c>
      <c r="E115" s="26">
        <v>50000</v>
      </c>
      <c r="F115" s="26"/>
      <c r="G115" s="190"/>
      <c r="H115" s="151">
        <v>60000</v>
      </c>
      <c r="I115" s="26">
        <v>60000</v>
      </c>
      <c r="J115" s="26"/>
      <c r="K115" s="244"/>
      <c r="L115" s="151">
        <v>60585</v>
      </c>
      <c r="M115" s="26">
        <v>60585</v>
      </c>
      <c r="N115" s="26"/>
      <c r="O115" s="92"/>
      <c r="U115" s="265"/>
      <c r="V115" s="265"/>
    </row>
    <row r="116" spans="1:22" s="6" customFormat="1">
      <c r="A116" s="64"/>
      <c r="B116" s="41"/>
      <c r="C116" s="22" t="s">
        <v>195</v>
      </c>
      <c r="D116" s="151">
        <v>100</v>
      </c>
      <c r="E116" s="26">
        <v>100</v>
      </c>
      <c r="F116" s="26"/>
      <c r="G116" s="190"/>
      <c r="H116" s="151">
        <v>100</v>
      </c>
      <c r="I116" s="26">
        <v>100</v>
      </c>
      <c r="J116" s="26"/>
      <c r="K116" s="244"/>
      <c r="L116" s="151">
        <v>121</v>
      </c>
      <c r="M116" s="26">
        <v>121</v>
      </c>
      <c r="N116" s="26"/>
      <c r="O116" s="92"/>
      <c r="U116" s="265"/>
      <c r="V116" s="265"/>
    </row>
    <row r="117" spans="1:22" s="6" customFormat="1">
      <c r="A117" s="64"/>
      <c r="B117" s="41"/>
      <c r="C117" s="22" t="s">
        <v>196</v>
      </c>
      <c r="D117" s="151">
        <v>40000</v>
      </c>
      <c r="E117" s="26">
        <v>40000</v>
      </c>
      <c r="F117" s="26"/>
      <c r="G117" s="190"/>
      <c r="H117" s="151">
        <v>45100</v>
      </c>
      <c r="I117" s="26">
        <v>45100</v>
      </c>
      <c r="J117" s="26"/>
      <c r="K117" s="244"/>
      <c r="L117" s="151">
        <v>45099</v>
      </c>
      <c r="M117" s="26">
        <v>45099</v>
      </c>
      <c r="N117" s="26"/>
      <c r="O117" s="92"/>
      <c r="U117" s="265"/>
      <c r="V117" s="265"/>
    </row>
    <row r="118" spans="1:22" s="6" customFormat="1">
      <c r="A118" s="64"/>
      <c r="B118" s="41"/>
      <c r="C118" s="22" t="s">
        <v>305</v>
      </c>
      <c r="D118" s="151">
        <v>1000</v>
      </c>
      <c r="E118" s="26">
        <v>1000</v>
      </c>
      <c r="F118" s="26"/>
      <c r="G118" s="190"/>
      <c r="H118" s="151">
        <v>1000</v>
      </c>
      <c r="I118" s="26">
        <v>1000</v>
      </c>
      <c r="J118" s="26"/>
      <c r="K118" s="244"/>
      <c r="L118" s="151">
        <v>0</v>
      </c>
      <c r="M118" s="26">
        <v>0</v>
      </c>
      <c r="N118" s="26"/>
      <c r="O118" s="92"/>
      <c r="U118" s="265"/>
      <c r="V118" s="265"/>
    </row>
    <row r="119" spans="1:22" s="6" customFormat="1">
      <c r="A119" s="64"/>
      <c r="B119" s="41"/>
      <c r="C119" s="22" t="s">
        <v>197</v>
      </c>
      <c r="D119" s="151">
        <v>5000</v>
      </c>
      <c r="E119" s="26">
        <v>5000</v>
      </c>
      <c r="F119" s="26"/>
      <c r="G119" s="190"/>
      <c r="H119" s="151">
        <v>5000</v>
      </c>
      <c r="I119" s="26">
        <v>5000</v>
      </c>
      <c r="J119" s="26"/>
      <c r="K119" s="244"/>
      <c r="L119" s="151">
        <v>1467</v>
      </c>
      <c r="M119" s="26">
        <v>1467</v>
      </c>
      <c r="N119" s="26"/>
      <c r="O119" s="92"/>
      <c r="U119" s="265"/>
      <c r="V119" s="265"/>
    </row>
    <row r="120" spans="1:22" s="6" customFormat="1">
      <c r="A120" s="64"/>
      <c r="B120" s="41"/>
      <c r="C120" s="22" t="s">
        <v>198</v>
      </c>
      <c r="D120" s="151"/>
      <c r="E120" s="26"/>
      <c r="F120" s="26"/>
      <c r="G120" s="190"/>
      <c r="H120" s="151"/>
      <c r="I120" s="26"/>
      <c r="J120" s="26"/>
      <c r="K120" s="244"/>
      <c r="L120" s="151"/>
      <c r="M120" s="26"/>
      <c r="N120" s="26"/>
      <c r="O120" s="92"/>
      <c r="U120" s="265"/>
      <c r="V120" s="265"/>
    </row>
    <row r="121" spans="1:22" s="6" customFormat="1">
      <c r="A121" s="64"/>
      <c r="B121" s="41"/>
      <c r="C121" s="22" t="s">
        <v>199</v>
      </c>
      <c r="D121" s="151">
        <v>4000</v>
      </c>
      <c r="E121" s="26">
        <v>4000</v>
      </c>
      <c r="F121" s="26"/>
      <c r="G121" s="190"/>
      <c r="H121" s="151">
        <v>4000</v>
      </c>
      <c r="I121" s="26">
        <v>4000</v>
      </c>
      <c r="J121" s="26"/>
      <c r="K121" s="244"/>
      <c r="L121" s="151">
        <v>4333</v>
      </c>
      <c r="M121" s="26">
        <v>4333</v>
      </c>
      <c r="N121" s="26"/>
      <c r="O121" s="92"/>
      <c r="U121" s="265"/>
      <c r="V121" s="265"/>
    </row>
    <row r="122" spans="1:22" s="6" customFormat="1">
      <c r="A122" s="64"/>
      <c r="B122" s="41"/>
      <c r="C122" s="22" t="s">
        <v>200</v>
      </c>
      <c r="D122" s="151">
        <v>3000</v>
      </c>
      <c r="E122" s="26">
        <v>3000</v>
      </c>
      <c r="F122" s="26"/>
      <c r="G122" s="190"/>
      <c r="H122" s="151">
        <v>0</v>
      </c>
      <c r="I122" s="26">
        <v>0</v>
      </c>
      <c r="J122" s="26"/>
      <c r="K122" s="244"/>
      <c r="L122" s="151">
        <v>0</v>
      </c>
      <c r="M122" s="26">
        <v>0</v>
      </c>
      <c r="N122" s="26"/>
      <c r="O122" s="92"/>
      <c r="U122" s="265"/>
      <c r="V122" s="265"/>
    </row>
    <row r="123" spans="1:22" s="6" customFormat="1">
      <c r="A123" s="64"/>
      <c r="B123" s="41"/>
      <c r="C123" s="22" t="s">
        <v>201</v>
      </c>
      <c r="D123" s="151"/>
      <c r="E123" s="26"/>
      <c r="F123" s="26"/>
      <c r="G123" s="190"/>
      <c r="H123" s="151"/>
      <c r="I123" s="26"/>
      <c r="J123" s="26"/>
      <c r="K123" s="244"/>
      <c r="L123" s="151"/>
      <c r="M123" s="26"/>
      <c r="N123" s="26"/>
      <c r="O123" s="92"/>
      <c r="U123" s="265"/>
      <c r="V123" s="265"/>
    </row>
    <row r="124" spans="1:22" s="6" customFormat="1">
      <c r="A124" s="64"/>
      <c r="B124" s="41"/>
      <c r="C124" s="22" t="s">
        <v>55</v>
      </c>
      <c r="D124" s="151">
        <v>8000</v>
      </c>
      <c r="E124" s="26">
        <v>8000</v>
      </c>
      <c r="F124" s="26"/>
      <c r="G124" s="190"/>
      <c r="H124" s="151">
        <v>8000</v>
      </c>
      <c r="I124" s="26">
        <v>8000</v>
      </c>
      <c r="J124" s="26"/>
      <c r="K124" s="244"/>
      <c r="L124" s="151">
        <f>1672+1264</f>
        <v>2936</v>
      </c>
      <c r="M124" s="26">
        <v>2936</v>
      </c>
      <c r="N124" s="26"/>
      <c r="O124" s="92"/>
      <c r="U124" s="265"/>
      <c r="V124" s="265"/>
    </row>
    <row r="125" spans="1:22" s="6" customFormat="1">
      <c r="A125" s="64"/>
      <c r="B125" s="41"/>
      <c r="C125" s="22" t="s">
        <v>56</v>
      </c>
      <c r="D125" s="151">
        <v>0</v>
      </c>
      <c r="E125" s="26"/>
      <c r="F125" s="26"/>
      <c r="G125" s="190"/>
      <c r="H125" s="151">
        <v>3548</v>
      </c>
      <c r="I125" s="26">
        <v>3548</v>
      </c>
      <c r="J125" s="26"/>
      <c r="K125" s="244"/>
      <c r="L125" s="151">
        <v>2284</v>
      </c>
      <c r="M125" s="26">
        <v>2284</v>
      </c>
      <c r="N125" s="26"/>
      <c r="O125" s="92"/>
      <c r="U125" s="265"/>
      <c r="V125" s="265"/>
    </row>
    <row r="126" spans="1:22" s="6" customFormat="1" ht="18.75" customHeight="1">
      <c r="A126" s="64"/>
      <c r="B126" s="41"/>
      <c r="C126" s="22" t="s">
        <v>202</v>
      </c>
      <c r="D126" s="151">
        <v>3473</v>
      </c>
      <c r="E126" s="26">
        <v>3473</v>
      </c>
      <c r="F126" s="26"/>
      <c r="G126" s="190"/>
      <c r="H126" s="151">
        <v>3473</v>
      </c>
      <c r="I126" s="26">
        <v>3473</v>
      </c>
      <c r="J126" s="26"/>
      <c r="K126" s="244"/>
      <c r="L126" s="151">
        <v>3008</v>
      </c>
      <c r="M126" s="26">
        <v>3008</v>
      </c>
      <c r="N126" s="26"/>
      <c r="O126" s="92"/>
      <c r="U126" s="265"/>
      <c r="V126" s="265"/>
    </row>
    <row r="127" spans="1:22" s="6" customFormat="1">
      <c r="A127" s="64"/>
      <c r="B127" s="41"/>
      <c r="C127" s="45" t="s">
        <v>110</v>
      </c>
      <c r="D127" s="169">
        <v>500</v>
      </c>
      <c r="E127" s="74"/>
      <c r="F127" s="74">
        <v>500</v>
      </c>
      <c r="G127" s="197"/>
      <c r="H127" s="169">
        <v>500</v>
      </c>
      <c r="I127" s="74"/>
      <c r="J127" s="74">
        <v>500</v>
      </c>
      <c r="K127" s="252"/>
      <c r="L127" s="151">
        <v>191</v>
      </c>
      <c r="M127" s="26"/>
      <c r="N127" s="26">
        <v>191</v>
      </c>
      <c r="O127" s="92"/>
      <c r="U127" s="265"/>
      <c r="V127" s="265"/>
    </row>
    <row r="128" spans="1:22" s="6" customFormat="1">
      <c r="A128" s="64"/>
      <c r="B128" s="41"/>
      <c r="C128" s="45" t="s">
        <v>104</v>
      </c>
      <c r="D128" s="169">
        <v>5441</v>
      </c>
      <c r="E128" s="74"/>
      <c r="F128" s="74">
        <v>5441</v>
      </c>
      <c r="G128" s="197"/>
      <c r="H128" s="169">
        <v>5441</v>
      </c>
      <c r="I128" s="74"/>
      <c r="J128" s="74">
        <v>5441</v>
      </c>
      <c r="K128" s="252"/>
      <c r="L128" s="151">
        <v>9129</v>
      </c>
      <c r="M128" s="26"/>
      <c r="N128" s="26">
        <v>9129</v>
      </c>
      <c r="O128" s="92"/>
      <c r="U128" s="265"/>
      <c r="V128" s="265"/>
    </row>
    <row r="129" spans="1:22" s="6" customFormat="1">
      <c r="A129" s="64"/>
      <c r="B129" s="41"/>
      <c r="C129" s="45" t="s">
        <v>105</v>
      </c>
      <c r="D129" s="169">
        <v>1500</v>
      </c>
      <c r="E129" s="74">
        <v>1500</v>
      </c>
      <c r="F129" s="74"/>
      <c r="G129" s="197"/>
      <c r="H129" s="169">
        <v>1500</v>
      </c>
      <c r="I129" s="74">
        <v>1500</v>
      </c>
      <c r="J129" s="74"/>
      <c r="K129" s="252"/>
      <c r="L129" s="151">
        <v>0</v>
      </c>
      <c r="M129" s="26">
        <v>0</v>
      </c>
      <c r="N129" s="26"/>
      <c r="O129" s="92"/>
      <c r="U129" s="265"/>
      <c r="V129" s="265"/>
    </row>
    <row r="130" spans="1:22" s="6" customFormat="1">
      <c r="A130" s="64"/>
      <c r="B130" s="41"/>
      <c r="C130" s="45" t="s">
        <v>385</v>
      </c>
      <c r="D130" s="169">
        <v>4000</v>
      </c>
      <c r="E130" s="74">
        <v>4000</v>
      </c>
      <c r="F130" s="74"/>
      <c r="G130" s="197"/>
      <c r="H130" s="169">
        <v>13000</v>
      </c>
      <c r="I130" s="74">
        <v>13000</v>
      </c>
      <c r="J130" s="74"/>
      <c r="K130" s="252"/>
      <c r="L130" s="151">
        <v>13163</v>
      </c>
      <c r="M130" s="26">
        <v>13163</v>
      </c>
      <c r="N130" s="26"/>
      <c r="O130" s="92"/>
      <c r="U130" s="265"/>
      <c r="V130" s="265"/>
    </row>
    <row r="131" spans="1:22" s="6" customFormat="1">
      <c r="A131" s="64"/>
      <c r="B131" s="41"/>
      <c r="C131" s="45" t="s">
        <v>386</v>
      </c>
      <c r="D131" s="169">
        <v>30800</v>
      </c>
      <c r="E131" s="74"/>
      <c r="F131" s="74">
        <v>30800</v>
      </c>
      <c r="G131" s="197"/>
      <c r="H131" s="169">
        <v>30800</v>
      </c>
      <c r="I131" s="74"/>
      <c r="J131" s="74">
        <v>30800</v>
      </c>
      <c r="K131" s="252"/>
      <c r="L131" s="151">
        <v>30200</v>
      </c>
      <c r="M131" s="26"/>
      <c r="N131" s="26">
        <v>30200</v>
      </c>
      <c r="O131" s="92"/>
      <c r="U131" s="265"/>
      <c r="V131" s="265"/>
    </row>
    <row r="132" spans="1:22" s="6" customFormat="1">
      <c r="A132" s="64"/>
      <c r="B132" s="41"/>
      <c r="C132" s="45" t="s">
        <v>387</v>
      </c>
      <c r="D132" s="169">
        <v>1500</v>
      </c>
      <c r="E132" s="74"/>
      <c r="F132" s="74">
        <v>1500</v>
      </c>
      <c r="G132" s="197"/>
      <c r="H132" s="169">
        <v>1500</v>
      </c>
      <c r="I132" s="74"/>
      <c r="J132" s="74">
        <v>1500</v>
      </c>
      <c r="K132" s="252"/>
      <c r="L132" s="151">
        <v>1477</v>
      </c>
      <c r="M132" s="26"/>
      <c r="N132" s="26">
        <v>1477</v>
      </c>
      <c r="O132" s="92"/>
      <c r="U132" s="265"/>
      <c r="V132" s="265"/>
    </row>
    <row r="133" spans="1:22" s="6" customFormat="1">
      <c r="A133" s="64"/>
      <c r="B133" s="41"/>
      <c r="C133" s="45" t="s">
        <v>388</v>
      </c>
      <c r="D133" s="169">
        <v>15000</v>
      </c>
      <c r="E133" s="74">
        <v>15000</v>
      </c>
      <c r="F133" s="74"/>
      <c r="G133" s="197"/>
      <c r="H133" s="169">
        <v>23000</v>
      </c>
      <c r="I133" s="74">
        <v>23000</v>
      </c>
      <c r="J133" s="74"/>
      <c r="K133" s="252"/>
      <c r="L133" s="151">
        <f>27123+32+100-1874-500</f>
        <v>24881</v>
      </c>
      <c r="M133" s="26">
        <v>24881</v>
      </c>
      <c r="N133" s="26"/>
      <c r="O133" s="92"/>
      <c r="U133" s="265"/>
      <c r="V133" s="265"/>
    </row>
    <row r="134" spans="1:22" s="6" customFormat="1">
      <c r="A134" s="64"/>
      <c r="B134" s="41"/>
      <c r="C134" s="45" t="s">
        <v>389</v>
      </c>
      <c r="D134" s="169">
        <v>50000</v>
      </c>
      <c r="E134" s="74"/>
      <c r="F134" s="74">
        <v>50000</v>
      </c>
      <c r="G134" s="197"/>
      <c r="H134" s="169">
        <v>50000</v>
      </c>
      <c r="I134" s="74"/>
      <c r="J134" s="74">
        <v>50000</v>
      </c>
      <c r="K134" s="252"/>
      <c r="L134" s="151">
        <v>48062</v>
      </c>
      <c r="M134" s="26"/>
      <c r="N134" s="26">
        <v>48062</v>
      </c>
      <c r="O134" s="92"/>
      <c r="U134" s="265"/>
      <c r="V134" s="265"/>
    </row>
    <row r="135" spans="1:22" s="6" customFormat="1">
      <c r="A135" s="64"/>
      <c r="B135" s="41"/>
      <c r="C135" s="45" t="s">
        <v>390</v>
      </c>
      <c r="D135" s="169">
        <v>3500</v>
      </c>
      <c r="E135" s="74"/>
      <c r="F135" s="74">
        <v>3500</v>
      </c>
      <c r="G135" s="197"/>
      <c r="H135" s="169">
        <v>3500</v>
      </c>
      <c r="I135" s="74"/>
      <c r="J135" s="74">
        <v>3500</v>
      </c>
      <c r="K135" s="252"/>
      <c r="L135" s="151">
        <v>2913</v>
      </c>
      <c r="M135" s="26"/>
      <c r="N135" s="26">
        <v>2913</v>
      </c>
      <c r="O135" s="92"/>
      <c r="U135" s="265"/>
      <c r="V135" s="265"/>
    </row>
    <row r="136" spans="1:22" s="6" customFormat="1">
      <c r="A136" s="64"/>
      <c r="B136" s="41"/>
      <c r="C136" s="45" t="s">
        <v>100</v>
      </c>
      <c r="D136" s="169">
        <v>1000</v>
      </c>
      <c r="E136" s="74"/>
      <c r="F136" s="74">
        <v>1000</v>
      </c>
      <c r="G136" s="197"/>
      <c r="H136" s="169">
        <v>1000</v>
      </c>
      <c r="I136" s="74"/>
      <c r="J136" s="74">
        <v>1000</v>
      </c>
      <c r="K136" s="252"/>
      <c r="L136" s="151">
        <v>1100</v>
      </c>
      <c r="M136" s="26"/>
      <c r="N136" s="26">
        <v>1100</v>
      </c>
      <c r="O136" s="92"/>
      <c r="U136" s="265"/>
      <c r="V136" s="265"/>
    </row>
    <row r="137" spans="1:22" s="6" customFormat="1">
      <c r="A137" s="64"/>
      <c r="B137" s="41"/>
      <c r="C137" s="22" t="s">
        <v>391</v>
      </c>
      <c r="D137" s="151">
        <v>174552</v>
      </c>
      <c r="E137" s="26">
        <v>174552</v>
      </c>
      <c r="F137" s="26"/>
      <c r="G137" s="190"/>
      <c r="H137" s="151">
        <v>174552</v>
      </c>
      <c r="I137" s="26">
        <v>174552</v>
      </c>
      <c r="J137" s="26"/>
      <c r="K137" s="244"/>
      <c r="L137" s="151">
        <v>174552</v>
      </c>
      <c r="M137" s="26">
        <v>174552</v>
      </c>
      <c r="N137" s="26"/>
      <c r="O137" s="92"/>
      <c r="U137" s="265"/>
      <c r="V137" s="265"/>
    </row>
    <row r="138" spans="1:22" s="6" customFormat="1">
      <c r="A138" s="64"/>
      <c r="B138" s="41"/>
      <c r="C138" s="93" t="s">
        <v>392</v>
      </c>
      <c r="D138" s="169">
        <v>5447</v>
      </c>
      <c r="E138" s="74">
        <v>5447</v>
      </c>
      <c r="F138" s="74"/>
      <c r="G138" s="197"/>
      <c r="H138" s="169">
        <v>5447</v>
      </c>
      <c r="I138" s="74">
        <v>5447</v>
      </c>
      <c r="J138" s="74"/>
      <c r="K138" s="252"/>
      <c r="L138" s="151">
        <v>5447</v>
      </c>
      <c r="M138" s="26">
        <v>5447</v>
      </c>
      <c r="N138" s="26"/>
      <c r="O138" s="92"/>
      <c r="U138" s="265"/>
      <c r="V138" s="265"/>
    </row>
    <row r="139" spans="1:22" s="6" customFormat="1">
      <c r="A139" s="64"/>
      <c r="B139" s="41"/>
      <c r="C139" s="93" t="s">
        <v>393</v>
      </c>
      <c r="D139" s="169">
        <v>1500</v>
      </c>
      <c r="E139" s="74">
        <v>1500</v>
      </c>
      <c r="F139" s="74"/>
      <c r="G139" s="197"/>
      <c r="H139" s="169">
        <v>1500</v>
      </c>
      <c r="I139" s="74">
        <v>1500</v>
      </c>
      <c r="J139" s="74"/>
      <c r="K139" s="252"/>
      <c r="L139" s="151">
        <v>2101</v>
      </c>
      <c r="M139" s="26">
        <v>2101</v>
      </c>
      <c r="N139" s="26"/>
      <c r="O139" s="92"/>
      <c r="U139" s="265"/>
      <c r="V139" s="265"/>
    </row>
    <row r="140" spans="1:22" s="6" customFormat="1">
      <c r="A140" s="64"/>
      <c r="B140" s="41"/>
      <c r="C140" s="93" t="s">
        <v>394</v>
      </c>
      <c r="D140" s="169">
        <v>4191</v>
      </c>
      <c r="E140" s="74">
        <v>4191</v>
      </c>
      <c r="F140" s="74"/>
      <c r="G140" s="197"/>
      <c r="H140" s="169">
        <v>4191</v>
      </c>
      <c r="I140" s="74">
        <v>4191</v>
      </c>
      <c r="J140" s="74"/>
      <c r="K140" s="252"/>
      <c r="L140" s="151">
        <v>4572</v>
      </c>
      <c r="M140" s="26">
        <v>4572</v>
      </c>
      <c r="N140" s="26"/>
      <c r="O140" s="92"/>
      <c r="U140" s="265"/>
      <c r="V140" s="265"/>
    </row>
    <row r="141" spans="1:22" s="6" customFormat="1">
      <c r="A141" s="64"/>
      <c r="B141" s="41"/>
      <c r="C141" s="93" t="s">
        <v>395</v>
      </c>
      <c r="D141" s="169">
        <v>19280</v>
      </c>
      <c r="E141" s="74">
        <v>19280</v>
      </c>
      <c r="F141" s="74"/>
      <c r="G141" s="197"/>
      <c r="H141" s="169">
        <v>16969</v>
      </c>
      <c r="I141" s="74">
        <v>16969</v>
      </c>
      <c r="J141" s="74"/>
      <c r="K141" s="252"/>
      <c r="L141" s="151">
        <v>17085</v>
      </c>
      <c r="M141" s="26">
        <v>17085</v>
      </c>
      <c r="N141" s="26"/>
      <c r="O141" s="92"/>
      <c r="U141" s="265"/>
      <c r="V141" s="265"/>
    </row>
    <row r="142" spans="1:22" s="6" customFormat="1">
      <c r="A142" s="64"/>
      <c r="B142" s="41"/>
      <c r="C142" s="93" t="s">
        <v>396</v>
      </c>
      <c r="D142" s="169">
        <v>15448</v>
      </c>
      <c r="E142" s="74"/>
      <c r="F142" s="74">
        <v>15448</v>
      </c>
      <c r="G142" s="197"/>
      <c r="H142" s="169">
        <v>102760</v>
      </c>
      <c r="I142" s="74"/>
      <c r="J142" s="74">
        <v>102760</v>
      </c>
      <c r="K142" s="252"/>
      <c r="L142" s="151">
        <v>91717</v>
      </c>
      <c r="M142" s="26"/>
      <c r="N142" s="26">
        <v>91717</v>
      </c>
      <c r="O142" s="92"/>
      <c r="U142" s="265"/>
      <c r="V142" s="265"/>
    </row>
    <row r="143" spans="1:22" s="6" customFormat="1">
      <c r="A143" s="64"/>
      <c r="B143" s="41"/>
      <c r="C143" s="22" t="s">
        <v>397</v>
      </c>
      <c r="D143" s="151">
        <v>2000</v>
      </c>
      <c r="E143" s="26">
        <v>2000</v>
      </c>
      <c r="F143" s="26"/>
      <c r="G143" s="190"/>
      <c r="H143" s="151">
        <v>2000</v>
      </c>
      <c r="I143" s="26">
        <v>2000</v>
      </c>
      <c r="J143" s="26"/>
      <c r="K143" s="244"/>
      <c r="L143" s="151">
        <v>635</v>
      </c>
      <c r="M143" s="26">
        <v>635</v>
      </c>
      <c r="N143" s="26"/>
      <c r="O143" s="92"/>
      <c r="U143" s="265"/>
      <c r="V143" s="265"/>
    </row>
    <row r="144" spans="1:22" s="6" customFormat="1" ht="30">
      <c r="A144" s="64"/>
      <c r="B144" s="41"/>
      <c r="C144" s="45" t="s">
        <v>398</v>
      </c>
      <c r="D144" s="151">
        <v>5000</v>
      </c>
      <c r="E144" s="26">
        <v>5000</v>
      </c>
      <c r="F144" s="26"/>
      <c r="G144" s="190"/>
      <c r="H144" s="151">
        <v>3500</v>
      </c>
      <c r="I144" s="26">
        <v>3500</v>
      </c>
      <c r="J144" s="26"/>
      <c r="K144" s="244"/>
      <c r="L144" s="151">
        <v>3993</v>
      </c>
      <c r="M144" s="26">
        <v>3993</v>
      </c>
      <c r="N144" s="26"/>
      <c r="O144" s="92"/>
      <c r="U144" s="265"/>
      <c r="V144" s="265"/>
    </row>
    <row r="145" spans="1:22" s="6" customFormat="1">
      <c r="A145" s="64"/>
      <c r="B145" s="41"/>
      <c r="C145" s="22" t="s">
        <v>399</v>
      </c>
      <c r="D145" s="151">
        <v>3000</v>
      </c>
      <c r="E145" s="26">
        <v>3000</v>
      </c>
      <c r="F145" s="26"/>
      <c r="G145" s="190"/>
      <c r="H145" s="151">
        <v>0</v>
      </c>
      <c r="I145" s="26">
        <v>0</v>
      </c>
      <c r="J145" s="26"/>
      <c r="K145" s="244"/>
      <c r="L145" s="151"/>
      <c r="M145" s="26"/>
      <c r="N145" s="26"/>
      <c r="O145" s="92"/>
      <c r="U145" s="265"/>
      <c r="V145" s="265"/>
    </row>
    <row r="146" spans="1:22" s="6" customFormat="1" ht="30">
      <c r="A146" s="64"/>
      <c r="B146" s="41"/>
      <c r="C146" s="93" t="s">
        <v>400</v>
      </c>
      <c r="D146" s="169">
        <v>500</v>
      </c>
      <c r="E146" s="74">
        <v>500</v>
      </c>
      <c r="F146" s="74"/>
      <c r="G146" s="197"/>
      <c r="H146" s="169">
        <v>500</v>
      </c>
      <c r="I146" s="74">
        <v>500</v>
      </c>
      <c r="J146" s="74"/>
      <c r="K146" s="252"/>
      <c r="L146" s="151">
        <v>214</v>
      </c>
      <c r="M146" s="26">
        <v>214</v>
      </c>
      <c r="N146" s="26"/>
      <c r="O146" s="92"/>
      <c r="U146" s="265"/>
      <c r="V146" s="265"/>
    </row>
    <row r="147" spans="1:22" s="6" customFormat="1">
      <c r="A147" s="64"/>
      <c r="B147" s="41"/>
      <c r="C147" s="93" t="s">
        <v>401</v>
      </c>
      <c r="D147" s="169">
        <v>3000</v>
      </c>
      <c r="E147" s="74">
        <v>3000</v>
      </c>
      <c r="F147" s="74"/>
      <c r="G147" s="197"/>
      <c r="H147" s="169">
        <v>3000</v>
      </c>
      <c r="I147" s="74">
        <v>3000</v>
      </c>
      <c r="J147" s="74"/>
      <c r="K147" s="252"/>
      <c r="L147" s="151">
        <v>0</v>
      </c>
      <c r="M147" s="26"/>
      <c r="N147" s="26"/>
      <c r="O147" s="92"/>
      <c r="U147" s="265"/>
      <c r="V147" s="265"/>
    </row>
    <row r="148" spans="1:22" s="6" customFormat="1">
      <c r="A148" s="64"/>
      <c r="B148" s="41"/>
      <c r="C148" s="93" t="s">
        <v>402</v>
      </c>
      <c r="D148" s="169">
        <v>500</v>
      </c>
      <c r="E148" s="74">
        <v>500</v>
      </c>
      <c r="F148" s="74"/>
      <c r="G148" s="197"/>
      <c r="H148" s="169">
        <v>500</v>
      </c>
      <c r="I148" s="74">
        <v>500</v>
      </c>
      <c r="J148" s="74"/>
      <c r="K148" s="252"/>
      <c r="L148" s="151"/>
      <c r="M148" s="26"/>
      <c r="N148" s="26"/>
      <c r="O148" s="92"/>
      <c r="U148" s="265"/>
      <c r="V148" s="265"/>
    </row>
    <row r="149" spans="1:22" s="6" customFormat="1">
      <c r="A149" s="64"/>
      <c r="B149" s="41"/>
      <c r="C149" s="93" t="s">
        <v>403</v>
      </c>
      <c r="D149" s="169">
        <v>500</v>
      </c>
      <c r="E149" s="74">
        <v>500</v>
      </c>
      <c r="F149" s="74"/>
      <c r="G149" s="197"/>
      <c r="H149" s="169">
        <v>500</v>
      </c>
      <c r="I149" s="74">
        <v>500</v>
      </c>
      <c r="J149" s="74"/>
      <c r="K149" s="252"/>
      <c r="L149" s="151">
        <v>90</v>
      </c>
      <c r="M149" s="26">
        <v>90</v>
      </c>
      <c r="N149" s="26"/>
      <c r="O149" s="92"/>
      <c r="U149" s="265"/>
      <c r="V149" s="265"/>
    </row>
    <row r="150" spans="1:22" s="6" customFormat="1">
      <c r="A150" s="64"/>
      <c r="B150" s="41"/>
      <c r="C150" s="93" t="s">
        <v>404</v>
      </c>
      <c r="D150" s="169">
        <v>15000</v>
      </c>
      <c r="E150" s="74">
        <v>15000</v>
      </c>
      <c r="F150" s="74"/>
      <c r="G150" s="197"/>
      <c r="H150" s="169">
        <v>8144</v>
      </c>
      <c r="I150" s="74">
        <v>8144</v>
      </c>
      <c r="J150" s="74"/>
      <c r="K150" s="252"/>
      <c r="L150" s="151">
        <v>1524</v>
      </c>
      <c r="M150" s="26">
        <v>1524</v>
      </c>
      <c r="N150" s="26"/>
      <c r="O150" s="92"/>
      <c r="U150" s="265"/>
      <c r="V150" s="265"/>
    </row>
    <row r="151" spans="1:22" s="6" customFormat="1">
      <c r="A151" s="64"/>
      <c r="B151" s="41"/>
      <c r="C151" s="93" t="s">
        <v>405</v>
      </c>
      <c r="D151" s="169">
        <v>700</v>
      </c>
      <c r="E151" s="74">
        <v>700</v>
      </c>
      <c r="F151" s="74"/>
      <c r="G151" s="197"/>
      <c r="H151" s="169">
        <v>700</v>
      </c>
      <c r="I151" s="74">
        <v>700</v>
      </c>
      <c r="J151" s="74"/>
      <c r="K151" s="252"/>
      <c r="L151" s="151"/>
      <c r="M151" s="26"/>
      <c r="N151" s="26"/>
      <c r="O151" s="92"/>
      <c r="U151" s="265"/>
      <c r="V151" s="265"/>
    </row>
    <row r="152" spans="1:22" s="6" customFormat="1">
      <c r="A152" s="64"/>
      <c r="B152" s="41"/>
      <c r="C152" s="93" t="s">
        <v>406</v>
      </c>
      <c r="D152" s="169">
        <v>350</v>
      </c>
      <c r="E152" s="74">
        <v>350</v>
      </c>
      <c r="F152" s="74"/>
      <c r="G152" s="197"/>
      <c r="H152" s="169">
        <v>350</v>
      </c>
      <c r="I152" s="74">
        <v>350</v>
      </c>
      <c r="J152" s="74"/>
      <c r="K152" s="252"/>
      <c r="L152" s="151"/>
      <c r="M152" s="26"/>
      <c r="N152" s="26"/>
      <c r="O152" s="92"/>
      <c r="U152" s="265"/>
      <c r="V152" s="265"/>
    </row>
    <row r="153" spans="1:22" s="6" customFormat="1">
      <c r="A153" s="64"/>
      <c r="B153" s="41"/>
      <c r="C153" s="93" t="s">
        <v>407</v>
      </c>
      <c r="D153" s="169">
        <v>5000</v>
      </c>
      <c r="E153" s="74">
        <v>5000</v>
      </c>
      <c r="F153" s="74"/>
      <c r="G153" s="197"/>
      <c r="H153" s="169">
        <v>0</v>
      </c>
      <c r="I153" s="74">
        <v>0</v>
      </c>
      <c r="J153" s="74"/>
      <c r="K153" s="252"/>
      <c r="L153" s="151"/>
      <c r="M153" s="26"/>
      <c r="N153" s="26"/>
      <c r="O153" s="92"/>
      <c r="U153" s="265"/>
      <c r="V153" s="265"/>
    </row>
    <row r="154" spans="1:22" s="6" customFormat="1">
      <c r="A154" s="64"/>
      <c r="B154" s="41"/>
      <c r="C154" s="93" t="s">
        <v>408</v>
      </c>
      <c r="D154" s="169">
        <v>1500</v>
      </c>
      <c r="E154" s="74">
        <v>1500</v>
      </c>
      <c r="F154" s="74"/>
      <c r="G154" s="197"/>
      <c r="H154" s="169">
        <v>1500</v>
      </c>
      <c r="I154" s="74">
        <v>1500</v>
      </c>
      <c r="J154" s="74"/>
      <c r="K154" s="252"/>
      <c r="L154" s="151">
        <v>0</v>
      </c>
      <c r="M154" s="26">
        <v>0</v>
      </c>
      <c r="N154" s="26"/>
      <c r="O154" s="92"/>
      <c r="U154" s="265"/>
      <c r="V154" s="265"/>
    </row>
    <row r="155" spans="1:22" s="6" customFormat="1">
      <c r="A155" s="64"/>
      <c r="B155" s="41"/>
      <c r="C155" s="242" t="s">
        <v>57</v>
      </c>
      <c r="D155" s="169"/>
      <c r="E155" s="74"/>
      <c r="F155" s="74"/>
      <c r="G155" s="197"/>
      <c r="H155" s="169">
        <v>12114</v>
      </c>
      <c r="I155" s="74">
        <v>12114</v>
      </c>
      <c r="J155" s="74"/>
      <c r="K155" s="252"/>
      <c r="L155" s="151">
        <v>12233</v>
      </c>
      <c r="M155" s="26">
        <v>12233</v>
      </c>
      <c r="N155" s="26"/>
      <c r="O155" s="92"/>
      <c r="U155" s="265"/>
      <c r="V155" s="265"/>
    </row>
    <row r="156" spans="1:22" s="6" customFormat="1" ht="30">
      <c r="A156" s="64"/>
      <c r="B156" s="41"/>
      <c r="C156" s="254" t="s">
        <v>58</v>
      </c>
      <c r="D156" s="169"/>
      <c r="E156" s="74"/>
      <c r="F156" s="74"/>
      <c r="G156" s="197"/>
      <c r="H156" s="169">
        <v>1953</v>
      </c>
      <c r="I156" s="74">
        <v>1953</v>
      </c>
      <c r="J156" s="74"/>
      <c r="K156" s="252"/>
      <c r="L156" s="151">
        <v>1953</v>
      </c>
      <c r="M156" s="26">
        <v>1953</v>
      </c>
      <c r="N156" s="26"/>
      <c r="O156" s="92"/>
      <c r="U156" s="265"/>
      <c r="V156" s="265"/>
    </row>
    <row r="157" spans="1:22" s="6" customFormat="1">
      <c r="A157" s="64"/>
      <c r="B157" s="41"/>
      <c r="C157" s="45" t="s">
        <v>452</v>
      </c>
      <c r="D157" s="169"/>
      <c r="E157" s="74"/>
      <c r="F157" s="74"/>
      <c r="G157" s="197"/>
      <c r="H157" s="169">
        <v>845</v>
      </c>
      <c r="I157" s="74">
        <v>845</v>
      </c>
      <c r="J157" s="74"/>
      <c r="K157" s="252"/>
      <c r="L157" s="151">
        <v>979</v>
      </c>
      <c r="M157" s="26">
        <v>979</v>
      </c>
      <c r="N157" s="26"/>
      <c r="O157" s="92"/>
      <c r="U157" s="265"/>
      <c r="V157" s="265"/>
    </row>
    <row r="158" spans="1:22" s="6" customFormat="1">
      <c r="A158" s="64"/>
      <c r="B158" s="41"/>
      <c r="C158" s="45" t="s">
        <v>532</v>
      </c>
      <c r="D158" s="169"/>
      <c r="E158" s="74"/>
      <c r="F158" s="74"/>
      <c r="G158" s="197"/>
      <c r="H158" s="169"/>
      <c r="I158" s="74"/>
      <c r="J158" s="74"/>
      <c r="K158" s="252"/>
      <c r="L158" s="151">
        <v>90</v>
      </c>
      <c r="M158" s="26">
        <v>90</v>
      </c>
      <c r="N158" s="26"/>
      <c r="O158" s="92"/>
      <c r="U158" s="265"/>
      <c r="V158" s="265"/>
    </row>
    <row r="159" spans="1:22" s="6" customFormat="1">
      <c r="A159" s="64"/>
      <c r="B159" s="41"/>
      <c r="C159" s="45" t="s">
        <v>533</v>
      </c>
      <c r="D159" s="169"/>
      <c r="E159" s="74"/>
      <c r="F159" s="74"/>
      <c r="G159" s="197"/>
      <c r="H159" s="169"/>
      <c r="I159" s="74"/>
      <c r="J159" s="74"/>
      <c r="K159" s="252"/>
      <c r="L159" s="151">
        <v>963</v>
      </c>
      <c r="M159" s="26">
        <v>963</v>
      </c>
      <c r="N159" s="26"/>
      <c r="O159" s="244"/>
      <c r="U159" s="265"/>
      <c r="V159" s="265"/>
    </row>
    <row r="160" spans="1:22" s="6" customFormat="1">
      <c r="A160" s="64"/>
      <c r="B160" s="41"/>
      <c r="C160" s="45" t="s">
        <v>534</v>
      </c>
      <c r="D160" s="169"/>
      <c r="E160" s="74"/>
      <c r="F160" s="74"/>
      <c r="G160" s="197"/>
      <c r="H160" s="169"/>
      <c r="I160" s="74"/>
      <c r="J160" s="74"/>
      <c r="K160" s="252"/>
      <c r="L160" s="151">
        <f>26318-7899</f>
        <v>18419</v>
      </c>
      <c r="M160" s="26">
        <v>18419</v>
      </c>
      <c r="N160" s="26"/>
      <c r="O160" s="244"/>
      <c r="U160" s="265"/>
      <c r="V160" s="265"/>
    </row>
    <row r="161" spans="1:22" s="6" customFormat="1">
      <c r="A161" s="64"/>
      <c r="B161" s="41"/>
      <c r="C161" s="43" t="s">
        <v>217</v>
      </c>
      <c r="D161" s="100">
        <f>SUM(D102:D154)</f>
        <v>660540</v>
      </c>
      <c r="E161" s="44">
        <f>SUM(E102:E154)</f>
        <v>550993</v>
      </c>
      <c r="F161" s="44">
        <f>SUM(F102:F154)</f>
        <v>109547</v>
      </c>
      <c r="G161" s="222">
        <f>SUM(G102:G154)</f>
        <v>0</v>
      </c>
      <c r="H161" s="100">
        <f>SUM(H102:H157)</f>
        <v>807881</v>
      </c>
      <c r="I161" s="44">
        <f>SUM(I102:I157)</f>
        <v>611082</v>
      </c>
      <c r="J161" s="44">
        <f>SUM(J102:J157)</f>
        <v>196799</v>
      </c>
      <c r="K161" s="102">
        <f>SUM(K102:K157)</f>
        <v>0</v>
      </c>
      <c r="L161" s="100">
        <f>SUM(L102:L160)</f>
        <v>787359</v>
      </c>
      <c r="M161" s="44">
        <f t="shared" ref="M161:O161" si="20">SUM(M102:M160)</f>
        <v>601591</v>
      </c>
      <c r="N161" s="44">
        <f t="shared" si="20"/>
        <v>185768</v>
      </c>
      <c r="O161" s="102">
        <f t="shared" si="20"/>
        <v>0</v>
      </c>
      <c r="U161" s="265"/>
      <c r="V161" s="265"/>
    </row>
    <row r="162" spans="1:22" s="6" customFormat="1">
      <c r="A162" s="64"/>
      <c r="B162" s="41"/>
      <c r="C162" s="43"/>
      <c r="D162" s="100"/>
      <c r="E162" s="44"/>
      <c r="F162" s="44"/>
      <c r="G162" s="222"/>
      <c r="H162" s="338"/>
      <c r="K162" s="255"/>
      <c r="L162" s="151"/>
      <c r="M162" s="26"/>
      <c r="N162" s="26"/>
      <c r="O162" s="92"/>
      <c r="U162" s="265"/>
      <c r="V162" s="265"/>
    </row>
    <row r="163" spans="1:22" s="6" customFormat="1">
      <c r="A163" s="64"/>
      <c r="B163" s="41" t="s">
        <v>119</v>
      </c>
      <c r="C163" s="22" t="s">
        <v>268</v>
      </c>
      <c r="D163" s="151"/>
      <c r="E163" s="26"/>
      <c r="F163" s="26"/>
      <c r="G163" s="190"/>
      <c r="H163" s="338"/>
      <c r="K163" s="255"/>
      <c r="L163" s="151"/>
      <c r="M163" s="26"/>
      <c r="N163" s="26"/>
      <c r="O163" s="92"/>
      <c r="U163" s="265"/>
      <c r="V163" s="265"/>
    </row>
    <row r="164" spans="1:22" s="6" customFormat="1">
      <c r="A164" s="64"/>
      <c r="B164" s="41"/>
      <c r="C164" s="22" t="s">
        <v>358</v>
      </c>
      <c r="D164" s="151">
        <v>14500</v>
      </c>
      <c r="E164" s="26"/>
      <c r="F164" s="26"/>
      <c r="G164" s="190">
        <v>14500</v>
      </c>
      <c r="H164" s="151">
        <v>10553</v>
      </c>
      <c r="I164" s="26"/>
      <c r="J164" s="26"/>
      <c r="K164" s="244">
        <v>10553</v>
      </c>
      <c r="L164" s="151">
        <f>10553+375</f>
        <v>10928</v>
      </c>
      <c r="M164" s="26"/>
      <c r="N164" s="26"/>
      <c r="O164" s="92">
        <v>10928</v>
      </c>
      <c r="U164" s="265"/>
      <c r="V164" s="265"/>
    </row>
    <row r="165" spans="1:22" s="6" customFormat="1">
      <c r="A165" s="64"/>
      <c r="B165" s="41"/>
      <c r="C165" s="22" t="s">
        <v>409</v>
      </c>
      <c r="D165" s="151">
        <v>3500</v>
      </c>
      <c r="E165" s="26"/>
      <c r="F165" s="26"/>
      <c r="G165" s="190">
        <v>3500</v>
      </c>
      <c r="H165" s="151">
        <v>1909</v>
      </c>
      <c r="I165" s="26"/>
      <c r="J165" s="26"/>
      <c r="K165" s="244">
        <v>1909</v>
      </c>
      <c r="L165" s="151">
        <v>1909</v>
      </c>
      <c r="M165" s="26"/>
      <c r="N165" s="26"/>
      <c r="O165" s="92">
        <v>1909</v>
      </c>
      <c r="U165" s="265"/>
      <c r="V165" s="265"/>
    </row>
    <row r="166" spans="1:22" s="6" customFormat="1">
      <c r="A166" s="70"/>
      <c r="B166" s="41"/>
      <c r="C166" s="22" t="s">
        <v>410</v>
      </c>
      <c r="D166" s="151">
        <v>200</v>
      </c>
      <c r="E166" s="26"/>
      <c r="F166" s="26">
        <v>200</v>
      </c>
      <c r="G166" s="190"/>
      <c r="H166" s="151">
        <v>200</v>
      </c>
      <c r="I166" s="26"/>
      <c r="J166" s="26">
        <v>200</v>
      </c>
      <c r="K166" s="244"/>
      <c r="L166" s="151">
        <v>133</v>
      </c>
      <c r="M166" s="26"/>
      <c r="N166" s="26">
        <v>133</v>
      </c>
      <c r="O166" s="92"/>
      <c r="U166" s="265"/>
      <c r="V166" s="265"/>
    </row>
    <row r="167" spans="1:22" s="53" customFormat="1">
      <c r="A167" s="71"/>
      <c r="C167" s="22" t="s">
        <v>411</v>
      </c>
      <c r="D167" s="151">
        <v>50</v>
      </c>
      <c r="E167" s="26"/>
      <c r="F167" s="26">
        <v>50</v>
      </c>
      <c r="G167" s="190"/>
      <c r="H167" s="151">
        <v>50</v>
      </c>
      <c r="I167" s="26"/>
      <c r="J167" s="26">
        <v>50</v>
      </c>
      <c r="K167" s="244"/>
      <c r="L167" s="169">
        <v>12</v>
      </c>
      <c r="M167" s="74"/>
      <c r="N167" s="74">
        <v>12</v>
      </c>
      <c r="O167" s="233"/>
      <c r="U167" s="265"/>
      <c r="V167" s="265"/>
    </row>
    <row r="168" spans="1:22" s="53" customFormat="1">
      <c r="A168" s="71"/>
      <c r="B168" s="41"/>
      <c r="C168" s="22" t="s">
        <v>412</v>
      </c>
      <c r="D168" s="151">
        <v>557</v>
      </c>
      <c r="E168" s="26"/>
      <c r="F168" s="26">
        <v>557</v>
      </c>
      <c r="G168" s="190"/>
      <c r="H168" s="151">
        <v>886</v>
      </c>
      <c r="I168" s="164"/>
      <c r="J168" s="74">
        <v>886</v>
      </c>
      <c r="K168" s="339"/>
      <c r="L168" s="169">
        <v>886</v>
      </c>
      <c r="M168" s="74"/>
      <c r="N168" s="74">
        <v>886</v>
      </c>
      <c r="O168" s="233"/>
      <c r="U168" s="265"/>
      <c r="V168" s="265"/>
    </row>
    <row r="169" spans="1:22" s="53" customFormat="1">
      <c r="A169" s="71"/>
      <c r="B169" s="66"/>
      <c r="C169" s="22" t="s">
        <v>413</v>
      </c>
      <c r="D169" s="151"/>
      <c r="E169" s="26"/>
      <c r="F169" s="26"/>
      <c r="G169" s="190"/>
      <c r="H169" s="151"/>
      <c r="I169" s="26"/>
      <c r="J169" s="26"/>
      <c r="K169" s="244"/>
      <c r="L169" s="169"/>
      <c r="M169" s="74"/>
      <c r="N169" s="74"/>
      <c r="O169" s="233"/>
      <c r="U169" s="265"/>
      <c r="V169" s="265"/>
    </row>
    <row r="170" spans="1:22" s="53" customFormat="1">
      <c r="A170" s="71"/>
      <c r="B170" s="41"/>
      <c r="C170" s="22" t="s">
        <v>414</v>
      </c>
      <c r="D170" s="151">
        <v>4500</v>
      </c>
      <c r="E170" s="26"/>
      <c r="F170" s="26"/>
      <c r="G170" s="190">
        <v>4500</v>
      </c>
      <c r="H170" s="151">
        <v>7377</v>
      </c>
      <c r="I170" s="26"/>
      <c r="J170" s="26"/>
      <c r="K170" s="244">
        <v>7377</v>
      </c>
      <c r="L170" s="169">
        <v>7377</v>
      </c>
      <c r="M170" s="74"/>
      <c r="N170" s="74"/>
      <c r="O170" s="233">
        <v>7377</v>
      </c>
      <c r="U170" s="265"/>
      <c r="V170" s="265"/>
    </row>
    <row r="171" spans="1:22" s="53" customFormat="1">
      <c r="A171" s="71"/>
      <c r="B171" s="41"/>
      <c r="C171" s="22" t="s">
        <v>418</v>
      </c>
      <c r="D171" s="151">
        <v>6900</v>
      </c>
      <c r="E171" s="26"/>
      <c r="F171" s="26"/>
      <c r="G171" s="190">
        <v>6900</v>
      </c>
      <c r="H171" s="151">
        <v>5975</v>
      </c>
      <c r="I171" s="26"/>
      <c r="J171" s="26"/>
      <c r="K171" s="244">
        <v>5975</v>
      </c>
      <c r="L171" s="169">
        <v>5975</v>
      </c>
      <c r="M171" s="74"/>
      <c r="N171" s="74"/>
      <c r="O171" s="233">
        <v>5975</v>
      </c>
      <c r="U171" s="265"/>
      <c r="V171" s="265"/>
    </row>
    <row r="172" spans="1:22" s="53" customFormat="1">
      <c r="A172" s="71"/>
      <c r="B172" s="41"/>
      <c r="C172" s="68" t="s">
        <v>415</v>
      </c>
      <c r="D172" s="151">
        <v>105000</v>
      </c>
      <c r="E172" s="26"/>
      <c r="F172" s="26"/>
      <c r="G172" s="190">
        <v>105000</v>
      </c>
      <c r="H172" s="151">
        <v>96864</v>
      </c>
      <c r="I172" s="26"/>
      <c r="J172" s="26"/>
      <c r="K172" s="244">
        <v>96864</v>
      </c>
      <c r="L172" s="169">
        <v>96886</v>
      </c>
      <c r="M172" s="74"/>
      <c r="N172" s="74"/>
      <c r="O172" s="233">
        <v>96886</v>
      </c>
      <c r="U172" s="265"/>
      <c r="V172" s="265"/>
    </row>
    <row r="173" spans="1:22" s="53" customFormat="1">
      <c r="A173" s="71"/>
      <c r="B173" s="41"/>
      <c r="C173" s="22" t="s">
        <v>416</v>
      </c>
      <c r="D173" s="151">
        <v>45000</v>
      </c>
      <c r="E173" s="26"/>
      <c r="F173" s="26"/>
      <c r="G173" s="190">
        <v>45000</v>
      </c>
      <c r="H173" s="151">
        <v>35557</v>
      </c>
      <c r="I173" s="26"/>
      <c r="J173" s="26"/>
      <c r="K173" s="244">
        <v>35557</v>
      </c>
      <c r="L173" s="169">
        <v>35560</v>
      </c>
      <c r="M173" s="74"/>
      <c r="N173" s="74"/>
      <c r="O173" s="233">
        <v>35560</v>
      </c>
      <c r="U173" s="265"/>
      <c r="V173" s="265"/>
    </row>
    <row r="174" spans="1:22" s="53" customFormat="1">
      <c r="A174" s="71"/>
      <c r="B174" s="41"/>
      <c r="C174" s="22" t="s">
        <v>417</v>
      </c>
      <c r="D174" s="151">
        <v>1300</v>
      </c>
      <c r="E174" s="26"/>
      <c r="F174" s="26"/>
      <c r="G174" s="190">
        <v>1300</v>
      </c>
      <c r="H174" s="151">
        <v>871</v>
      </c>
      <c r="I174" s="26"/>
      <c r="J174" s="26"/>
      <c r="K174" s="244">
        <v>871</v>
      </c>
      <c r="L174" s="169">
        <v>871</v>
      </c>
      <c r="M174" s="74"/>
      <c r="N174" s="74"/>
      <c r="O174" s="233">
        <v>871</v>
      </c>
      <c r="U174" s="265"/>
      <c r="V174" s="265"/>
    </row>
    <row r="175" spans="1:22" s="53" customFormat="1">
      <c r="A175" s="71"/>
      <c r="B175" s="41"/>
      <c r="C175" s="22" t="s">
        <v>59</v>
      </c>
      <c r="D175" s="151"/>
      <c r="E175" s="26"/>
      <c r="F175" s="26"/>
      <c r="G175" s="190"/>
      <c r="H175" s="151">
        <v>5000</v>
      </c>
      <c r="I175" s="26"/>
      <c r="J175" s="26">
        <v>5000</v>
      </c>
      <c r="K175" s="244"/>
      <c r="L175" s="169">
        <v>4740</v>
      </c>
      <c r="M175" s="74"/>
      <c r="N175" s="74">
        <v>4740</v>
      </c>
      <c r="O175" s="233"/>
      <c r="U175" s="265"/>
      <c r="V175" s="265"/>
    </row>
    <row r="176" spans="1:22" s="53" customFormat="1">
      <c r="A176" s="71"/>
      <c r="B176" s="41"/>
      <c r="C176" s="22" t="s">
        <v>60</v>
      </c>
      <c r="D176" s="151"/>
      <c r="E176" s="26"/>
      <c r="F176" s="26"/>
      <c r="G176" s="190"/>
      <c r="H176" s="151">
        <v>45</v>
      </c>
      <c r="I176" s="26"/>
      <c r="J176" s="26">
        <v>45</v>
      </c>
      <c r="K176" s="244"/>
      <c r="L176" s="169">
        <v>45</v>
      </c>
      <c r="M176" s="74"/>
      <c r="N176" s="74">
        <v>45</v>
      </c>
      <c r="O176" s="233"/>
      <c r="U176" s="265"/>
      <c r="V176" s="265"/>
    </row>
    <row r="177" spans="1:22" s="53" customFormat="1">
      <c r="A177" s="71"/>
      <c r="B177" s="41"/>
      <c r="C177" s="22" t="s">
        <v>474</v>
      </c>
      <c r="D177" s="151"/>
      <c r="E177" s="26"/>
      <c r="F177" s="26"/>
      <c r="G177" s="190"/>
      <c r="H177" s="151">
        <v>48</v>
      </c>
      <c r="I177" s="26"/>
      <c r="J177" s="26"/>
      <c r="K177" s="244">
        <v>48</v>
      </c>
      <c r="L177" s="169">
        <v>48</v>
      </c>
      <c r="M177" s="74"/>
      <c r="N177" s="74"/>
      <c r="O177" s="233">
        <v>48</v>
      </c>
      <c r="U177" s="265"/>
      <c r="V177" s="265"/>
    </row>
    <row r="178" spans="1:22" s="53" customFormat="1">
      <c r="A178" s="71"/>
      <c r="B178" s="41"/>
      <c r="C178" s="22" t="s">
        <v>475</v>
      </c>
      <c r="D178" s="151"/>
      <c r="E178" s="26"/>
      <c r="F178" s="26"/>
      <c r="G178" s="190"/>
      <c r="H178" s="151">
        <v>60</v>
      </c>
      <c r="I178" s="26"/>
      <c r="J178" s="26"/>
      <c r="K178" s="244">
        <v>60</v>
      </c>
      <c r="L178" s="169">
        <v>60</v>
      </c>
      <c r="M178" s="74"/>
      <c r="N178" s="74"/>
      <c r="O178" s="233">
        <v>60</v>
      </c>
      <c r="U178" s="265"/>
      <c r="V178" s="265"/>
    </row>
    <row r="179" spans="1:22" s="6" customFormat="1">
      <c r="A179" s="64"/>
      <c r="B179" s="69"/>
      <c r="C179" s="43" t="s">
        <v>218</v>
      </c>
      <c r="D179" s="100">
        <f>SUM(D164:D174)</f>
        <v>181507</v>
      </c>
      <c r="E179" s="44">
        <f>SUM(E164:E174)</f>
        <v>0</v>
      </c>
      <c r="F179" s="44">
        <f>SUM(F164:F174)</f>
        <v>807</v>
      </c>
      <c r="G179" s="222">
        <f>SUM(G164:G174)</f>
        <v>180700</v>
      </c>
      <c r="H179" s="100">
        <f>SUM(H164:H178)</f>
        <v>165395</v>
      </c>
      <c r="I179" s="44">
        <f>SUM(I164:I178)</f>
        <v>0</v>
      </c>
      <c r="J179" s="44">
        <f t="shared" ref="J179:O179" si="21">SUM(J164:J178)</f>
        <v>6181</v>
      </c>
      <c r="K179" s="102">
        <f t="shared" si="21"/>
        <v>159214</v>
      </c>
      <c r="L179" s="100">
        <f t="shared" si="21"/>
        <v>165430</v>
      </c>
      <c r="M179" s="44">
        <f t="shared" si="21"/>
        <v>0</v>
      </c>
      <c r="N179" s="44">
        <f t="shared" si="21"/>
        <v>5816</v>
      </c>
      <c r="O179" s="337">
        <f t="shared" si="21"/>
        <v>159614</v>
      </c>
      <c r="U179" s="265"/>
      <c r="V179" s="265"/>
    </row>
    <row r="180" spans="1:22" s="6" customFormat="1">
      <c r="A180" s="64"/>
      <c r="B180" s="41"/>
      <c r="C180" s="43"/>
      <c r="D180" s="100"/>
      <c r="E180" s="44"/>
      <c r="F180" s="44"/>
      <c r="G180" s="222"/>
      <c r="H180" s="338"/>
      <c r="K180" s="255"/>
      <c r="L180" s="151"/>
      <c r="M180" s="26"/>
      <c r="N180" s="26"/>
      <c r="O180" s="92"/>
      <c r="U180" s="265"/>
      <c r="V180" s="265"/>
    </row>
    <row r="181" spans="1:22" s="6" customFormat="1">
      <c r="A181" s="64"/>
      <c r="B181" s="41" t="s">
        <v>131</v>
      </c>
      <c r="C181" s="22" t="s">
        <v>269</v>
      </c>
      <c r="D181" s="160"/>
      <c r="E181" s="167"/>
      <c r="F181" s="167"/>
      <c r="G181" s="221"/>
      <c r="H181" s="338"/>
      <c r="K181" s="255"/>
      <c r="L181" s="151"/>
      <c r="M181" s="26"/>
      <c r="N181" s="26"/>
      <c r="O181" s="92"/>
      <c r="U181" s="265"/>
      <c r="V181" s="265"/>
    </row>
    <row r="182" spans="1:22" s="6" customFormat="1">
      <c r="A182" s="64"/>
      <c r="B182" s="41"/>
      <c r="C182" s="22" t="s">
        <v>285</v>
      </c>
      <c r="D182" s="153"/>
      <c r="E182" s="27"/>
      <c r="F182" s="27"/>
      <c r="G182" s="187"/>
      <c r="H182" s="338"/>
      <c r="K182" s="255"/>
      <c r="L182" s="151"/>
      <c r="M182" s="26"/>
      <c r="N182" s="26"/>
      <c r="O182" s="92"/>
      <c r="U182" s="265"/>
      <c r="V182" s="265"/>
    </row>
    <row r="183" spans="1:22" s="6" customFormat="1" ht="16.5" customHeight="1">
      <c r="A183" s="64"/>
      <c r="B183" s="41"/>
      <c r="C183" s="22" t="s">
        <v>204</v>
      </c>
      <c r="D183" s="151">
        <v>600</v>
      </c>
      <c r="E183" s="26">
        <v>600</v>
      </c>
      <c r="F183" s="26"/>
      <c r="G183" s="190"/>
      <c r="H183" s="151">
        <v>600</v>
      </c>
      <c r="I183" s="26">
        <v>600</v>
      </c>
      <c r="J183" s="26"/>
      <c r="K183" s="244"/>
      <c r="L183" s="151">
        <v>600</v>
      </c>
      <c r="M183" s="26">
        <v>600</v>
      </c>
      <c r="N183" s="26"/>
      <c r="O183" s="92"/>
      <c r="U183" s="265"/>
      <c r="V183" s="265"/>
    </row>
    <row r="184" spans="1:22" s="6" customFormat="1" ht="16.5" customHeight="1">
      <c r="A184" s="64"/>
      <c r="B184" s="41"/>
      <c r="C184" s="22" t="s">
        <v>332</v>
      </c>
      <c r="D184" s="151">
        <v>1200</v>
      </c>
      <c r="E184" s="26">
        <v>1200</v>
      </c>
      <c r="F184" s="26"/>
      <c r="G184" s="190"/>
      <c r="H184" s="151">
        <v>1200</v>
      </c>
      <c r="I184" s="26">
        <v>1200</v>
      </c>
      <c r="J184" s="26"/>
      <c r="K184" s="244"/>
      <c r="L184" s="151">
        <v>1400</v>
      </c>
      <c r="M184" s="26">
        <v>1400</v>
      </c>
      <c r="N184" s="26"/>
      <c r="O184" s="92"/>
      <c r="U184" s="265"/>
      <c r="V184" s="265"/>
    </row>
    <row r="185" spans="1:22" s="6" customFormat="1" ht="16.5" customHeight="1">
      <c r="A185" s="64"/>
      <c r="B185" s="41"/>
      <c r="C185" s="22" t="s">
        <v>333</v>
      </c>
      <c r="D185" s="151">
        <v>1000</v>
      </c>
      <c r="E185" s="26">
        <v>1000</v>
      </c>
      <c r="F185" s="26"/>
      <c r="G185" s="190"/>
      <c r="H185" s="151">
        <v>1000</v>
      </c>
      <c r="I185" s="26">
        <v>1000</v>
      </c>
      <c r="J185" s="26"/>
      <c r="K185" s="244"/>
      <c r="L185" s="151">
        <v>1000</v>
      </c>
      <c r="M185" s="26">
        <v>1000</v>
      </c>
      <c r="N185" s="26"/>
      <c r="O185" s="92"/>
      <c r="U185" s="265"/>
      <c r="V185" s="265"/>
    </row>
    <row r="186" spans="1:22" s="6" customFormat="1" ht="30">
      <c r="A186" s="64"/>
      <c r="B186" s="41"/>
      <c r="C186" s="45" t="s">
        <v>334</v>
      </c>
      <c r="D186" s="169">
        <v>214779</v>
      </c>
      <c r="E186" s="74">
        <v>214779</v>
      </c>
      <c r="F186" s="74"/>
      <c r="G186" s="197"/>
      <c r="H186" s="169">
        <f>243604+1688-102+122+336</f>
        <v>245648</v>
      </c>
      <c r="I186" s="26">
        <v>245648</v>
      </c>
      <c r="K186" s="255"/>
      <c r="L186" s="151">
        <v>263311</v>
      </c>
      <c r="M186" s="26">
        <v>263311</v>
      </c>
      <c r="N186" s="26"/>
      <c r="O186" s="92"/>
      <c r="U186" s="265"/>
      <c r="V186" s="265"/>
    </row>
    <row r="187" spans="1:22" s="6" customFormat="1" ht="30">
      <c r="A187" s="64"/>
      <c r="B187" s="41"/>
      <c r="C187" s="45" t="s">
        <v>335</v>
      </c>
      <c r="D187" s="169">
        <v>108000</v>
      </c>
      <c r="E187" s="74">
        <v>77256</v>
      </c>
      <c r="F187" s="74">
        <v>30744</v>
      </c>
      <c r="G187" s="197"/>
      <c r="H187" s="169">
        <f>119282+1098-19</f>
        <v>120361</v>
      </c>
      <c r="I187" s="74">
        <v>89617</v>
      </c>
      <c r="J187" s="74">
        <v>30744</v>
      </c>
      <c r="K187" s="252"/>
      <c r="L187" s="151">
        <v>105044</v>
      </c>
      <c r="M187" s="26">
        <v>74300</v>
      </c>
      <c r="N187" s="26">
        <v>30744</v>
      </c>
      <c r="O187" s="92"/>
      <c r="U187" s="265"/>
      <c r="V187" s="265"/>
    </row>
    <row r="188" spans="1:22" s="6" customFormat="1">
      <c r="A188" s="64"/>
      <c r="B188" s="41"/>
      <c r="C188" s="45" t="s">
        <v>336</v>
      </c>
      <c r="D188" s="169">
        <v>6840</v>
      </c>
      <c r="E188" s="74">
        <v>6840</v>
      </c>
      <c r="F188" s="74"/>
      <c r="G188" s="197"/>
      <c r="H188" s="169">
        <v>6840</v>
      </c>
      <c r="I188" s="74">
        <v>6840</v>
      </c>
      <c r="J188" s="74"/>
      <c r="K188" s="252"/>
      <c r="L188" s="151">
        <v>0</v>
      </c>
      <c r="M188" s="26">
        <v>0</v>
      </c>
      <c r="N188" s="26"/>
      <c r="O188" s="92"/>
      <c r="U188" s="265"/>
      <c r="V188" s="265"/>
    </row>
    <row r="189" spans="1:22" s="6" customFormat="1">
      <c r="A189" s="64"/>
      <c r="B189" s="41"/>
      <c r="C189" s="45" t="s">
        <v>531</v>
      </c>
      <c r="D189" s="169"/>
      <c r="E189" s="74"/>
      <c r="F189" s="74"/>
      <c r="G189" s="197"/>
      <c r="H189" s="169"/>
      <c r="I189" s="74"/>
      <c r="J189" s="74"/>
      <c r="K189" s="252"/>
      <c r="L189" s="151">
        <v>251</v>
      </c>
      <c r="M189" s="26">
        <v>251</v>
      </c>
      <c r="N189" s="26"/>
      <c r="O189" s="92"/>
      <c r="U189" s="265"/>
      <c r="V189" s="265"/>
    </row>
    <row r="190" spans="1:22" s="6" customFormat="1">
      <c r="A190" s="64"/>
      <c r="B190" s="41"/>
      <c r="C190" s="35" t="s">
        <v>153</v>
      </c>
      <c r="D190" s="99">
        <f t="shared" ref="D190:G190" si="22">SUM(D183:D188)</f>
        <v>332419</v>
      </c>
      <c r="E190" s="37">
        <f t="shared" si="22"/>
        <v>301675</v>
      </c>
      <c r="F190" s="37">
        <f t="shared" si="22"/>
        <v>30744</v>
      </c>
      <c r="G190" s="191">
        <f t="shared" si="22"/>
        <v>0</v>
      </c>
      <c r="H190" s="99">
        <f>SUM(H183:H188)</f>
        <v>375649</v>
      </c>
      <c r="I190" s="37">
        <f>SUM(I183:I188)</f>
        <v>344905</v>
      </c>
      <c r="J190" s="37">
        <f t="shared" ref="J190:K190" si="23">SUM(J183:J188)</f>
        <v>30744</v>
      </c>
      <c r="K190" s="240">
        <f t="shared" si="23"/>
        <v>0</v>
      </c>
      <c r="L190" s="99">
        <f>SUM(L183:L189)</f>
        <v>371606</v>
      </c>
      <c r="M190" s="37">
        <f t="shared" ref="M190:O190" si="24">SUM(M183:M189)</f>
        <v>340862</v>
      </c>
      <c r="N190" s="37">
        <f t="shared" si="24"/>
        <v>30744</v>
      </c>
      <c r="O190" s="240">
        <f t="shared" si="24"/>
        <v>0</v>
      </c>
      <c r="U190" s="265"/>
      <c r="V190" s="265"/>
    </row>
    <row r="191" spans="1:22" s="6" customFormat="1">
      <c r="A191" s="64"/>
      <c r="B191" s="41"/>
      <c r="C191" s="35"/>
      <c r="D191" s="99"/>
      <c r="E191" s="37"/>
      <c r="F191" s="37"/>
      <c r="G191" s="191"/>
      <c r="H191" s="338"/>
      <c r="K191" s="255"/>
      <c r="L191" s="151"/>
      <c r="M191" s="26"/>
      <c r="N191" s="26"/>
      <c r="O191" s="92"/>
      <c r="U191" s="265"/>
      <c r="V191" s="265"/>
    </row>
    <row r="192" spans="1:22" s="6" customFormat="1">
      <c r="A192" s="64"/>
      <c r="B192" s="41"/>
      <c r="C192" s="22" t="s">
        <v>286</v>
      </c>
      <c r="D192" s="151"/>
      <c r="E192" s="26"/>
      <c r="F192" s="26"/>
      <c r="G192" s="190"/>
      <c r="H192" s="338"/>
      <c r="K192" s="255"/>
      <c r="L192" s="151"/>
      <c r="M192" s="26"/>
      <c r="N192" s="26"/>
      <c r="O192" s="92"/>
      <c r="U192" s="265"/>
      <c r="V192" s="265"/>
    </row>
    <row r="193" spans="1:22" s="6" customFormat="1">
      <c r="A193" s="64"/>
      <c r="B193" s="41"/>
      <c r="C193" s="22" t="s">
        <v>205</v>
      </c>
      <c r="D193" s="151">
        <v>32922</v>
      </c>
      <c r="E193" s="26">
        <v>32922</v>
      </c>
      <c r="F193" s="26"/>
      <c r="G193" s="190"/>
      <c r="H193" s="151">
        <v>32922</v>
      </c>
      <c r="I193" s="26">
        <v>32922</v>
      </c>
      <c r="K193" s="255"/>
      <c r="L193" s="151">
        <v>30179</v>
      </c>
      <c r="M193" s="26">
        <v>30179</v>
      </c>
      <c r="N193" s="26"/>
      <c r="O193" s="92"/>
      <c r="U193" s="265"/>
      <c r="V193" s="265"/>
    </row>
    <row r="194" spans="1:22" s="6" customFormat="1">
      <c r="A194" s="64"/>
      <c r="B194" s="41"/>
      <c r="C194" s="22" t="s">
        <v>206</v>
      </c>
      <c r="D194" s="151"/>
      <c r="E194" s="26"/>
      <c r="F194" s="26"/>
      <c r="G194" s="190"/>
      <c r="H194" s="338"/>
      <c r="K194" s="255"/>
      <c r="L194" s="151"/>
      <c r="M194" s="26"/>
      <c r="N194" s="26"/>
      <c r="O194" s="92"/>
      <c r="U194" s="265"/>
      <c r="V194" s="265"/>
    </row>
    <row r="195" spans="1:22" s="6" customFormat="1">
      <c r="A195" s="64"/>
      <c r="B195" s="41"/>
      <c r="C195" s="22" t="s">
        <v>203</v>
      </c>
      <c r="D195" s="151">
        <v>30000</v>
      </c>
      <c r="E195" s="26"/>
      <c r="F195" s="26">
        <v>30000</v>
      </c>
      <c r="G195" s="190"/>
      <c r="H195" s="151">
        <v>30500</v>
      </c>
      <c r="J195" s="26">
        <v>30500</v>
      </c>
      <c r="K195" s="255"/>
      <c r="L195" s="151">
        <v>32475</v>
      </c>
      <c r="M195" s="26"/>
      <c r="N195" s="26">
        <v>32475</v>
      </c>
      <c r="O195" s="92"/>
      <c r="U195" s="265"/>
      <c r="V195" s="265"/>
    </row>
    <row r="196" spans="1:22" s="6" customFormat="1">
      <c r="A196" s="64"/>
      <c r="B196" s="41"/>
      <c r="C196" s="22" t="s">
        <v>329</v>
      </c>
      <c r="D196" s="151">
        <v>760</v>
      </c>
      <c r="E196" s="26">
        <v>760</v>
      </c>
      <c r="F196" s="26"/>
      <c r="G196" s="190"/>
      <c r="H196" s="151">
        <v>760</v>
      </c>
      <c r="I196" s="26">
        <v>760</v>
      </c>
      <c r="J196" s="26"/>
      <c r="K196" s="244"/>
      <c r="L196" s="151">
        <v>760</v>
      </c>
      <c r="M196" s="26">
        <v>760</v>
      </c>
      <c r="N196" s="26"/>
      <c r="O196" s="92"/>
      <c r="U196" s="265"/>
      <c r="V196" s="265"/>
    </row>
    <row r="197" spans="1:22" s="6" customFormat="1">
      <c r="A197" s="64"/>
      <c r="B197" s="41"/>
      <c r="C197" s="22" t="s">
        <v>207</v>
      </c>
      <c r="D197" s="151">
        <v>3500</v>
      </c>
      <c r="E197" s="26"/>
      <c r="F197" s="26">
        <v>3500</v>
      </c>
      <c r="G197" s="190"/>
      <c r="H197" s="151">
        <v>3500</v>
      </c>
      <c r="I197" s="26"/>
      <c r="J197" s="26">
        <v>3500</v>
      </c>
      <c r="K197" s="244"/>
      <c r="L197" s="151">
        <v>3360</v>
      </c>
      <c r="M197" s="26"/>
      <c r="N197" s="26">
        <v>3360</v>
      </c>
      <c r="O197" s="92"/>
      <c r="U197" s="265"/>
      <c r="V197" s="265"/>
    </row>
    <row r="198" spans="1:22" s="6" customFormat="1">
      <c r="A198" s="64"/>
      <c r="B198" s="41"/>
      <c r="C198" s="22" t="s">
        <v>208</v>
      </c>
      <c r="D198" s="151">
        <v>318</v>
      </c>
      <c r="E198" s="26">
        <v>318</v>
      </c>
      <c r="F198" s="26"/>
      <c r="G198" s="190"/>
      <c r="H198" s="151">
        <v>318</v>
      </c>
      <c r="I198" s="26">
        <v>318</v>
      </c>
      <c r="J198" s="26"/>
      <c r="K198" s="244"/>
      <c r="L198" s="151">
        <v>171</v>
      </c>
      <c r="M198" s="26">
        <v>171</v>
      </c>
      <c r="N198" s="26"/>
      <c r="O198" s="92"/>
      <c r="U198" s="265"/>
      <c r="V198" s="265"/>
    </row>
    <row r="199" spans="1:22" s="6" customFormat="1">
      <c r="A199" s="64"/>
      <c r="B199" s="41"/>
      <c r="C199" s="22" t="s">
        <v>271</v>
      </c>
      <c r="D199" s="151">
        <v>3380</v>
      </c>
      <c r="E199" s="26">
        <v>3380</v>
      </c>
      <c r="F199" s="26"/>
      <c r="G199" s="190"/>
      <c r="H199" s="151">
        <v>3380</v>
      </c>
      <c r="I199" s="26">
        <v>3380</v>
      </c>
      <c r="J199" s="26"/>
      <c r="K199" s="244"/>
      <c r="L199" s="151">
        <v>0</v>
      </c>
      <c r="M199" s="26">
        <v>0</v>
      </c>
      <c r="N199" s="26"/>
      <c r="O199" s="92"/>
      <c r="U199" s="265"/>
      <c r="V199" s="265"/>
    </row>
    <row r="200" spans="1:22" s="6" customFormat="1">
      <c r="A200" s="64"/>
      <c r="B200" s="41"/>
      <c r="C200" s="22" t="s">
        <v>209</v>
      </c>
      <c r="D200" s="151">
        <v>2660</v>
      </c>
      <c r="E200" s="26"/>
      <c r="F200" s="26">
        <v>2660</v>
      </c>
      <c r="G200" s="190"/>
      <c r="H200" s="151">
        <v>1305</v>
      </c>
      <c r="I200" s="26"/>
      <c r="J200" s="26">
        <v>1305</v>
      </c>
      <c r="K200" s="244"/>
      <c r="L200" s="151">
        <v>622</v>
      </c>
      <c r="M200" s="26"/>
      <c r="N200" s="26">
        <v>622</v>
      </c>
      <c r="O200" s="92"/>
      <c r="U200" s="265"/>
      <c r="V200" s="265"/>
    </row>
    <row r="201" spans="1:22" s="6" customFormat="1">
      <c r="A201" s="64"/>
      <c r="B201" s="41"/>
      <c r="C201" s="45" t="s">
        <v>337</v>
      </c>
      <c r="D201" s="169">
        <v>3000</v>
      </c>
      <c r="E201" s="74"/>
      <c r="F201" s="74">
        <v>3000</v>
      </c>
      <c r="G201" s="197"/>
      <c r="H201" s="169">
        <v>3000</v>
      </c>
      <c r="I201" s="74"/>
      <c r="J201" s="74">
        <v>3000</v>
      </c>
      <c r="K201" s="252"/>
      <c r="L201" s="151">
        <f>2480+502</f>
        <v>2982</v>
      </c>
      <c r="M201" s="26"/>
      <c r="N201" s="26">
        <v>2982</v>
      </c>
      <c r="O201" s="92"/>
      <c r="U201" s="265"/>
      <c r="V201" s="265"/>
    </row>
    <row r="202" spans="1:22" s="12" customFormat="1">
      <c r="A202" s="65"/>
      <c r="B202" s="41"/>
      <c r="C202" s="45" t="s">
        <v>338</v>
      </c>
      <c r="D202" s="169">
        <v>1000</v>
      </c>
      <c r="E202" s="74"/>
      <c r="F202" s="74">
        <v>1000</v>
      </c>
      <c r="G202" s="197"/>
      <c r="H202" s="169">
        <v>1000</v>
      </c>
      <c r="I202" s="74"/>
      <c r="J202" s="74">
        <v>1000</v>
      </c>
      <c r="K202" s="252"/>
      <c r="L202" s="151">
        <v>1000</v>
      </c>
      <c r="M202" s="26"/>
      <c r="N202" s="26">
        <v>1000</v>
      </c>
      <c r="O202" s="92"/>
      <c r="U202" s="265"/>
      <c r="V202" s="265"/>
    </row>
    <row r="203" spans="1:22" s="6" customFormat="1">
      <c r="A203" s="64"/>
      <c r="B203" s="41"/>
      <c r="C203" s="45" t="s">
        <v>339</v>
      </c>
      <c r="D203" s="169">
        <v>3000</v>
      </c>
      <c r="E203" s="74"/>
      <c r="F203" s="74">
        <v>3000</v>
      </c>
      <c r="G203" s="197"/>
      <c r="H203" s="169">
        <v>3378</v>
      </c>
      <c r="I203" s="74"/>
      <c r="J203" s="74">
        <v>3378</v>
      </c>
      <c r="K203" s="252"/>
      <c r="L203" s="151">
        <v>3378</v>
      </c>
      <c r="M203" s="26"/>
      <c r="N203" s="26">
        <v>3378</v>
      </c>
      <c r="O203" s="92"/>
      <c r="U203" s="265"/>
      <c r="V203" s="265"/>
    </row>
    <row r="204" spans="1:22" s="6" customFormat="1">
      <c r="A204" s="64"/>
      <c r="B204" s="41"/>
      <c r="C204" s="45" t="s">
        <v>340</v>
      </c>
      <c r="D204" s="169">
        <v>1000</v>
      </c>
      <c r="E204" s="74"/>
      <c r="F204" s="74">
        <v>1000</v>
      </c>
      <c r="G204" s="197"/>
      <c r="H204" s="169">
        <v>1000</v>
      </c>
      <c r="I204" s="74"/>
      <c r="J204" s="74">
        <v>1000</v>
      </c>
      <c r="K204" s="252"/>
      <c r="L204" s="151">
        <v>1000</v>
      </c>
      <c r="M204" s="26"/>
      <c r="N204" s="26">
        <v>1000</v>
      </c>
      <c r="O204" s="92"/>
      <c r="U204" s="265"/>
      <c r="V204" s="265"/>
    </row>
    <row r="205" spans="1:22" s="6" customFormat="1">
      <c r="A205" s="64"/>
      <c r="B205" s="41"/>
      <c r="C205" s="45" t="s">
        <v>341</v>
      </c>
      <c r="D205" s="169">
        <v>50</v>
      </c>
      <c r="E205" s="74">
        <v>0</v>
      </c>
      <c r="F205" s="74">
        <v>50</v>
      </c>
      <c r="G205" s="197">
        <v>0</v>
      </c>
      <c r="H205" s="169">
        <v>50</v>
      </c>
      <c r="I205" s="74">
        <v>0</v>
      </c>
      <c r="J205" s="74">
        <v>50</v>
      </c>
      <c r="K205" s="252">
        <v>0</v>
      </c>
      <c r="L205" s="151">
        <v>0</v>
      </c>
      <c r="M205" s="26"/>
      <c r="N205" s="26">
        <v>0</v>
      </c>
      <c r="O205" s="92"/>
      <c r="U205" s="265"/>
      <c r="V205" s="265"/>
    </row>
    <row r="206" spans="1:22" s="6" customFormat="1">
      <c r="A206" s="64"/>
      <c r="B206" s="41"/>
      <c r="C206" s="45" t="s">
        <v>61</v>
      </c>
      <c r="D206" s="169"/>
      <c r="E206" s="74"/>
      <c r="F206" s="74"/>
      <c r="G206" s="197"/>
      <c r="H206" s="169">
        <v>300</v>
      </c>
      <c r="I206" s="74"/>
      <c r="J206" s="74">
        <v>300</v>
      </c>
      <c r="K206" s="252"/>
      <c r="L206" s="151">
        <v>300</v>
      </c>
      <c r="M206" s="26"/>
      <c r="N206" s="26">
        <v>300</v>
      </c>
      <c r="O206" s="92"/>
      <c r="U206" s="265"/>
      <c r="V206" s="265"/>
    </row>
    <row r="207" spans="1:22" s="6" customFormat="1">
      <c r="A207" s="64"/>
      <c r="B207" s="41"/>
      <c r="C207" s="35" t="s">
        <v>153</v>
      </c>
      <c r="D207" s="99">
        <f>SUM(D193:D205)</f>
        <v>81590</v>
      </c>
      <c r="E207" s="37">
        <f>SUM(E193:E205)</f>
        <v>37380</v>
      </c>
      <c r="F207" s="37">
        <f>SUM(F193:F205)</f>
        <v>44210</v>
      </c>
      <c r="G207" s="191">
        <f>SUM(G193:G205)</f>
        <v>0</v>
      </c>
      <c r="H207" s="99">
        <f>SUM(H193:H206)</f>
        <v>81413</v>
      </c>
      <c r="I207" s="37">
        <f>SUM(I193:I205)</f>
        <v>37380</v>
      </c>
      <c r="J207" s="37">
        <f>SUM(J193:J205)</f>
        <v>43733</v>
      </c>
      <c r="K207" s="240">
        <f t="shared" ref="K207" si="25">SUM(K193:K205)</f>
        <v>0</v>
      </c>
      <c r="L207" s="99">
        <f>SUM(L193:L206)</f>
        <v>76227</v>
      </c>
      <c r="M207" s="37">
        <f t="shared" ref="M207:O207" si="26">SUM(M193:M206)</f>
        <v>31110</v>
      </c>
      <c r="N207" s="37">
        <f t="shared" si="26"/>
        <v>45117</v>
      </c>
      <c r="O207" s="240">
        <f t="shared" si="26"/>
        <v>0</v>
      </c>
      <c r="U207" s="265"/>
      <c r="V207" s="265"/>
    </row>
    <row r="208" spans="1:22" s="6" customFormat="1">
      <c r="A208" s="64"/>
      <c r="B208" s="41"/>
      <c r="C208" s="43"/>
      <c r="D208" s="100"/>
      <c r="E208" s="44"/>
      <c r="F208" s="44"/>
      <c r="G208" s="222"/>
      <c r="H208" s="338"/>
      <c r="K208" s="255"/>
      <c r="L208" s="151"/>
      <c r="M208" s="26"/>
      <c r="N208" s="26"/>
      <c r="O208" s="92"/>
      <c r="U208" s="265"/>
      <c r="V208" s="265"/>
    </row>
    <row r="209" spans="1:22" s="6" customFormat="1">
      <c r="A209" s="20"/>
      <c r="B209" s="69"/>
      <c r="C209" s="22" t="s">
        <v>342</v>
      </c>
      <c r="D209" s="100"/>
      <c r="E209" s="44"/>
      <c r="F209" s="44"/>
      <c r="G209" s="222"/>
      <c r="H209" s="338"/>
      <c r="K209" s="255"/>
      <c r="L209" s="151"/>
      <c r="M209" s="26"/>
      <c r="N209" s="26"/>
      <c r="O209" s="92"/>
      <c r="U209" s="265"/>
      <c r="V209" s="265"/>
    </row>
    <row r="210" spans="1:22" s="6" customFormat="1">
      <c r="A210" s="20"/>
      <c r="B210" s="69"/>
      <c r="C210" s="43" t="s">
        <v>348</v>
      </c>
      <c r="D210" s="100"/>
      <c r="E210" s="44"/>
      <c r="F210" s="44"/>
      <c r="G210" s="222"/>
      <c r="H210" s="338"/>
      <c r="K210" s="255"/>
      <c r="L210" s="151"/>
      <c r="M210" s="26"/>
      <c r="N210" s="26"/>
      <c r="O210" s="92"/>
      <c r="U210" s="265"/>
      <c r="V210" s="265"/>
    </row>
    <row r="211" spans="1:22" s="6" customFormat="1">
      <c r="A211" s="20"/>
      <c r="B211" s="69"/>
      <c r="C211" s="45" t="s">
        <v>343</v>
      </c>
      <c r="D211" s="169">
        <v>2000</v>
      </c>
      <c r="E211" s="74">
        <v>2000</v>
      </c>
      <c r="F211" s="44"/>
      <c r="G211" s="222"/>
      <c r="H211" s="169">
        <v>2000</v>
      </c>
      <c r="I211" s="74">
        <v>2000</v>
      </c>
      <c r="K211" s="255"/>
      <c r="L211" s="151"/>
      <c r="M211" s="26"/>
      <c r="N211" s="26"/>
      <c r="O211" s="92"/>
      <c r="U211" s="265"/>
      <c r="V211" s="265"/>
    </row>
    <row r="212" spans="1:22" s="6" customFormat="1" ht="15.75" customHeight="1">
      <c r="A212" s="20"/>
      <c r="B212" s="69"/>
      <c r="C212" s="45" t="s">
        <v>344</v>
      </c>
      <c r="D212" s="169">
        <v>5000</v>
      </c>
      <c r="E212" s="74">
        <v>5000</v>
      </c>
      <c r="F212" s="44"/>
      <c r="G212" s="222"/>
      <c r="H212" s="169">
        <v>0</v>
      </c>
      <c r="I212" s="74">
        <v>0</v>
      </c>
      <c r="K212" s="255"/>
      <c r="L212" s="151"/>
      <c r="M212" s="26"/>
      <c r="N212" s="26"/>
      <c r="O212" s="92"/>
      <c r="U212" s="265"/>
      <c r="V212" s="265"/>
    </row>
    <row r="213" spans="1:22" s="6" customFormat="1">
      <c r="A213" s="20"/>
      <c r="B213" s="69"/>
      <c r="C213" s="45" t="s">
        <v>345</v>
      </c>
      <c r="D213" s="169">
        <v>12000</v>
      </c>
      <c r="E213" s="74"/>
      <c r="F213" s="74">
        <v>12000</v>
      </c>
      <c r="G213" s="197"/>
      <c r="H213" s="151">
        <v>0</v>
      </c>
      <c r="K213" s="255"/>
      <c r="L213" s="151"/>
      <c r="M213" s="26"/>
      <c r="N213" s="26"/>
      <c r="O213" s="92"/>
      <c r="U213" s="265"/>
      <c r="V213" s="265"/>
    </row>
    <row r="214" spans="1:22" s="6" customFormat="1">
      <c r="A214" s="20"/>
      <c r="B214" s="69"/>
      <c r="C214" s="45" t="s">
        <v>346</v>
      </c>
      <c r="D214" s="169">
        <v>5000</v>
      </c>
      <c r="E214" s="74">
        <v>5000</v>
      </c>
      <c r="F214" s="74"/>
      <c r="G214" s="197"/>
      <c r="H214" s="169">
        <v>0</v>
      </c>
      <c r="I214" s="74">
        <v>0</v>
      </c>
      <c r="J214" s="74"/>
      <c r="K214" s="252"/>
      <c r="L214" s="151"/>
      <c r="M214" s="26"/>
      <c r="N214" s="26"/>
      <c r="O214" s="92"/>
      <c r="U214" s="265"/>
      <c r="V214" s="265"/>
    </row>
    <row r="215" spans="1:22" s="6" customFormat="1">
      <c r="A215" s="20"/>
      <c r="B215" s="69"/>
      <c r="C215" s="45" t="s">
        <v>347</v>
      </c>
      <c r="D215" s="169">
        <v>1500</v>
      </c>
      <c r="E215" s="74"/>
      <c r="F215" s="74">
        <v>1500</v>
      </c>
      <c r="G215" s="197"/>
      <c r="H215" s="169">
        <v>0</v>
      </c>
      <c r="I215" s="74"/>
      <c r="J215" s="74">
        <v>0</v>
      </c>
      <c r="K215" s="252"/>
      <c r="L215" s="151"/>
      <c r="M215" s="26"/>
      <c r="N215" s="26"/>
      <c r="O215" s="92"/>
      <c r="U215" s="265"/>
      <c r="V215" s="265"/>
    </row>
    <row r="216" spans="1:22" s="6" customFormat="1">
      <c r="A216" s="20"/>
      <c r="B216" s="69"/>
      <c r="C216" s="45" t="s">
        <v>99</v>
      </c>
      <c r="D216" s="169">
        <v>5000</v>
      </c>
      <c r="E216" s="74"/>
      <c r="F216" s="74">
        <v>5000</v>
      </c>
      <c r="G216" s="197"/>
      <c r="H216" s="169">
        <v>0</v>
      </c>
      <c r="I216" s="74"/>
      <c r="J216" s="74">
        <v>0</v>
      </c>
      <c r="K216" s="252"/>
      <c r="L216" s="151"/>
      <c r="M216" s="26"/>
      <c r="N216" s="26"/>
      <c r="O216" s="92"/>
      <c r="U216" s="265"/>
      <c r="V216" s="265"/>
    </row>
    <row r="217" spans="1:22" s="6" customFormat="1">
      <c r="A217" s="20"/>
      <c r="B217" s="69"/>
      <c r="C217" s="45" t="s">
        <v>62</v>
      </c>
      <c r="D217" s="169"/>
      <c r="E217" s="74"/>
      <c r="F217" s="74"/>
      <c r="G217" s="197"/>
      <c r="H217" s="169">
        <v>0</v>
      </c>
      <c r="I217" s="74">
        <v>0</v>
      </c>
      <c r="J217" s="74"/>
      <c r="K217" s="252"/>
      <c r="L217" s="151"/>
      <c r="M217" s="26"/>
      <c r="N217" s="26"/>
      <c r="O217" s="92"/>
      <c r="U217" s="265"/>
      <c r="V217" s="265"/>
    </row>
    <row r="218" spans="1:22" s="6" customFormat="1">
      <c r="A218" s="20"/>
      <c r="B218" s="69"/>
      <c r="C218" s="43" t="s">
        <v>349</v>
      </c>
      <c r="D218" s="100"/>
      <c r="E218" s="44"/>
      <c r="F218" s="44"/>
      <c r="G218" s="222"/>
      <c r="H218" s="100"/>
      <c r="I218" s="44"/>
      <c r="J218" s="44"/>
      <c r="K218" s="102"/>
      <c r="L218" s="151"/>
      <c r="M218" s="26"/>
      <c r="N218" s="26"/>
      <c r="O218" s="92"/>
      <c r="U218" s="265"/>
      <c r="V218" s="265"/>
    </row>
    <row r="219" spans="1:22" s="6" customFormat="1">
      <c r="A219" s="20"/>
      <c r="B219" s="41"/>
      <c r="C219" s="45" t="s">
        <v>63</v>
      </c>
      <c r="D219" s="169">
        <v>5000</v>
      </c>
      <c r="E219" s="74">
        <v>5000</v>
      </c>
      <c r="F219" s="74"/>
      <c r="G219" s="197"/>
      <c r="H219" s="169">
        <v>100</v>
      </c>
      <c r="I219" s="74">
        <v>100</v>
      </c>
      <c r="J219" s="74"/>
      <c r="K219" s="252"/>
      <c r="L219" s="151"/>
      <c r="M219" s="26"/>
      <c r="N219" s="26"/>
      <c r="O219" s="92"/>
      <c r="U219" s="265"/>
      <c r="V219" s="265"/>
    </row>
    <row r="220" spans="1:22" s="6" customFormat="1" ht="30">
      <c r="A220" s="20"/>
      <c r="B220" s="41"/>
      <c r="C220" s="45" t="s">
        <v>64</v>
      </c>
      <c r="D220" s="169">
        <v>3000</v>
      </c>
      <c r="E220" s="74">
        <v>3000</v>
      </c>
      <c r="F220" s="74"/>
      <c r="G220" s="197"/>
      <c r="H220" s="151">
        <f>1738-1700-38</f>
        <v>0</v>
      </c>
      <c r="I220" s="74">
        <v>0</v>
      </c>
      <c r="K220" s="255"/>
      <c r="L220" s="151"/>
      <c r="M220" s="26"/>
      <c r="N220" s="26"/>
      <c r="O220" s="92"/>
      <c r="U220" s="265"/>
      <c r="V220" s="265"/>
    </row>
    <row r="221" spans="1:22" s="6" customFormat="1">
      <c r="A221" s="20"/>
      <c r="B221" s="41"/>
      <c r="C221" s="45" t="s">
        <v>65</v>
      </c>
      <c r="D221" s="169">
        <v>145116</v>
      </c>
      <c r="E221" s="74">
        <v>145116</v>
      </c>
      <c r="F221" s="74"/>
      <c r="G221" s="197"/>
      <c r="H221" s="169">
        <v>126531</v>
      </c>
      <c r="I221" s="74">
        <v>126531</v>
      </c>
      <c r="J221" s="74"/>
      <c r="K221" s="252"/>
      <c r="L221" s="151"/>
      <c r="M221" s="26"/>
      <c r="N221" s="26"/>
      <c r="O221" s="92"/>
      <c r="U221" s="265"/>
      <c r="V221" s="265"/>
    </row>
    <row r="222" spans="1:22" s="6" customFormat="1">
      <c r="A222" s="20"/>
      <c r="B222" s="41"/>
      <c r="C222" s="45" t="s">
        <v>66</v>
      </c>
      <c r="D222" s="169">
        <v>35000</v>
      </c>
      <c r="E222" s="74">
        <v>35000</v>
      </c>
      <c r="F222" s="74"/>
      <c r="G222" s="197"/>
      <c r="H222" s="169">
        <v>35000</v>
      </c>
      <c r="I222" s="74">
        <v>35000</v>
      </c>
      <c r="J222" s="74"/>
      <c r="K222" s="252"/>
      <c r="L222" s="151"/>
      <c r="M222" s="26"/>
      <c r="N222" s="26"/>
      <c r="O222" s="92"/>
      <c r="U222" s="265"/>
      <c r="V222" s="265"/>
    </row>
    <row r="223" spans="1:22" s="6" customFormat="1">
      <c r="A223" s="20"/>
      <c r="B223" s="41"/>
      <c r="C223" s="45" t="s">
        <v>67</v>
      </c>
      <c r="D223" s="169">
        <v>400</v>
      </c>
      <c r="E223" s="74">
        <v>400</v>
      </c>
      <c r="F223" s="74"/>
      <c r="G223" s="197"/>
      <c r="H223" s="169">
        <v>0</v>
      </c>
      <c r="I223" s="74">
        <v>0</v>
      </c>
      <c r="J223" s="74"/>
      <c r="K223" s="252"/>
      <c r="L223" s="151"/>
      <c r="M223" s="26"/>
      <c r="N223" s="26"/>
      <c r="O223" s="92"/>
      <c r="U223" s="265"/>
      <c r="V223" s="265"/>
    </row>
    <row r="224" spans="1:22" s="6" customFormat="1">
      <c r="A224" s="20"/>
      <c r="B224" s="41"/>
      <c r="C224" s="43" t="s">
        <v>155</v>
      </c>
      <c r="D224" s="100">
        <f>SUM(D210:D223)</f>
        <v>219016</v>
      </c>
      <c r="E224" s="44">
        <f>SUM(E210:E223)</f>
        <v>200516</v>
      </c>
      <c r="F224" s="44">
        <f>SUM(F210:F222)</f>
        <v>18500</v>
      </c>
      <c r="G224" s="222">
        <f>SUM(G210:G222)</f>
        <v>0</v>
      </c>
      <c r="H224" s="100">
        <f>SUM(H211:H223)</f>
        <v>163631</v>
      </c>
      <c r="I224" s="44">
        <f>SUM(I210:I223)</f>
        <v>163631</v>
      </c>
      <c r="J224" s="44">
        <f>SUM(J210:J222)</f>
        <v>0</v>
      </c>
      <c r="K224" s="102">
        <f>SUM(K210:K222)</f>
        <v>0</v>
      </c>
      <c r="L224" s="100">
        <f>SUM(L211:L223)</f>
        <v>0</v>
      </c>
      <c r="M224" s="44">
        <f>SUM(M210:M223)</f>
        <v>0</v>
      </c>
      <c r="N224" s="44">
        <f>SUM(N210:N222)</f>
        <v>0</v>
      </c>
      <c r="O224" s="102">
        <f>SUM(O210:O222)</f>
        <v>0</v>
      </c>
      <c r="U224" s="265"/>
      <c r="V224" s="265"/>
    </row>
    <row r="225" spans="1:22" s="6" customFormat="1">
      <c r="A225" s="20"/>
      <c r="B225" s="41"/>
      <c r="C225" s="43"/>
      <c r="D225" s="160"/>
      <c r="E225" s="167"/>
      <c r="F225" s="167"/>
      <c r="G225" s="221"/>
      <c r="H225" s="338"/>
      <c r="K225" s="255"/>
      <c r="L225" s="151"/>
      <c r="M225" s="26"/>
      <c r="N225" s="26"/>
      <c r="O225" s="92"/>
      <c r="U225" s="265"/>
      <c r="V225" s="265"/>
    </row>
    <row r="226" spans="1:22" s="6" customFormat="1">
      <c r="A226" s="20"/>
      <c r="B226" s="69"/>
      <c r="C226" s="22" t="s">
        <v>350</v>
      </c>
      <c r="D226" s="100">
        <v>5000</v>
      </c>
      <c r="E226" s="44">
        <v>5000</v>
      </c>
      <c r="F226" s="44"/>
      <c r="G226" s="222"/>
      <c r="H226" s="151">
        <v>0</v>
      </c>
      <c r="I226" s="26">
        <v>0</v>
      </c>
      <c r="K226" s="255"/>
      <c r="L226" s="151"/>
      <c r="M226" s="26"/>
      <c r="N226" s="26"/>
      <c r="O226" s="92"/>
      <c r="U226" s="265"/>
      <c r="V226" s="265"/>
    </row>
    <row r="227" spans="1:22" s="6" customFormat="1">
      <c r="A227" s="20"/>
      <c r="B227" s="41"/>
      <c r="C227" s="22"/>
      <c r="D227" s="151"/>
      <c r="E227" s="26"/>
      <c r="F227" s="26"/>
      <c r="G227" s="190"/>
      <c r="H227" s="338"/>
      <c r="K227" s="255"/>
      <c r="L227" s="151"/>
      <c r="M227" s="26"/>
      <c r="N227" s="26"/>
      <c r="O227" s="92"/>
      <c r="U227" s="265"/>
      <c r="V227" s="265"/>
    </row>
    <row r="228" spans="1:22" s="6" customFormat="1">
      <c r="A228" s="20"/>
      <c r="B228" s="41"/>
      <c r="C228" s="43" t="s">
        <v>290</v>
      </c>
      <c r="D228" s="100">
        <f t="shared" ref="D228:O228" si="27">D190+D207+D224+D226</f>
        <v>638025</v>
      </c>
      <c r="E228" s="44">
        <f t="shared" si="27"/>
        <v>544571</v>
      </c>
      <c r="F228" s="44">
        <f t="shared" si="27"/>
        <v>93454</v>
      </c>
      <c r="G228" s="222">
        <f t="shared" si="27"/>
        <v>0</v>
      </c>
      <c r="H228" s="100">
        <f t="shared" si="27"/>
        <v>620693</v>
      </c>
      <c r="I228" s="44">
        <f t="shared" si="27"/>
        <v>545916</v>
      </c>
      <c r="J228" s="44">
        <f t="shared" si="27"/>
        <v>74477</v>
      </c>
      <c r="K228" s="102">
        <f t="shared" si="27"/>
        <v>0</v>
      </c>
      <c r="L228" s="100">
        <f t="shared" si="27"/>
        <v>447833</v>
      </c>
      <c r="M228" s="44">
        <f t="shared" si="27"/>
        <v>371972</v>
      </c>
      <c r="N228" s="44">
        <f t="shared" si="27"/>
        <v>75861</v>
      </c>
      <c r="O228" s="337">
        <f t="shared" si="27"/>
        <v>0</v>
      </c>
      <c r="U228" s="265"/>
      <c r="V228" s="265"/>
    </row>
    <row r="229" spans="1:22" s="6" customFormat="1">
      <c r="A229" s="64"/>
      <c r="B229" s="41"/>
      <c r="C229" s="43"/>
      <c r="D229" s="160"/>
      <c r="E229" s="167"/>
      <c r="F229" s="167"/>
      <c r="G229" s="221"/>
      <c r="H229" s="338"/>
      <c r="K229" s="255"/>
      <c r="L229" s="151"/>
      <c r="M229" s="26"/>
      <c r="N229" s="26"/>
      <c r="O229" s="92"/>
      <c r="U229" s="265"/>
      <c r="V229" s="265"/>
    </row>
    <row r="230" spans="1:22" s="6" customFormat="1">
      <c r="A230" s="64"/>
      <c r="B230" s="41" t="s">
        <v>137</v>
      </c>
      <c r="C230" s="22" t="s">
        <v>270</v>
      </c>
      <c r="D230" s="160"/>
      <c r="E230" s="167"/>
      <c r="F230" s="167"/>
      <c r="G230" s="221"/>
      <c r="H230" s="338"/>
      <c r="K230" s="255"/>
      <c r="L230" s="151"/>
      <c r="M230" s="26"/>
      <c r="N230" s="26"/>
      <c r="O230" s="92"/>
      <c r="U230" s="265"/>
      <c r="V230" s="265"/>
    </row>
    <row r="231" spans="1:22" s="6" customFormat="1">
      <c r="A231" s="64"/>
      <c r="B231" s="41"/>
      <c r="C231" s="22" t="s">
        <v>284</v>
      </c>
      <c r="D231" s="151">
        <v>64001</v>
      </c>
      <c r="E231" s="26"/>
      <c r="F231" s="26">
        <v>64001</v>
      </c>
      <c r="G231" s="190"/>
      <c r="H231" s="151">
        <v>64001</v>
      </c>
      <c r="I231" s="26"/>
      <c r="J231" s="26">
        <v>64001</v>
      </c>
      <c r="K231" s="244"/>
      <c r="L231" s="151">
        <v>0</v>
      </c>
      <c r="M231" s="26"/>
      <c r="N231" s="26">
        <v>0</v>
      </c>
      <c r="O231" s="92"/>
      <c r="U231" s="265"/>
      <c r="V231" s="265"/>
    </row>
    <row r="232" spans="1:22" s="6" customFormat="1">
      <c r="A232" s="64"/>
      <c r="B232" s="41"/>
      <c r="C232" s="22" t="s">
        <v>303</v>
      </c>
      <c r="D232" s="151">
        <v>3000</v>
      </c>
      <c r="E232" s="26">
        <v>3000</v>
      </c>
      <c r="F232" s="26"/>
      <c r="G232" s="190"/>
      <c r="H232" s="151">
        <v>3000</v>
      </c>
      <c r="I232" s="26">
        <v>3000</v>
      </c>
      <c r="J232" s="26"/>
      <c r="K232" s="244"/>
      <c r="L232" s="151">
        <v>0</v>
      </c>
      <c r="M232" s="26">
        <v>0</v>
      </c>
      <c r="N232" s="26"/>
      <c r="O232" s="92"/>
      <c r="U232" s="265"/>
      <c r="V232" s="265"/>
    </row>
    <row r="233" spans="1:22" s="6" customFormat="1">
      <c r="A233" s="64"/>
      <c r="B233" s="41"/>
      <c r="C233" s="22" t="s">
        <v>453</v>
      </c>
      <c r="D233" s="151">
        <v>2000</v>
      </c>
      <c r="E233" s="26">
        <v>2000</v>
      </c>
      <c r="F233" s="26"/>
      <c r="G233" s="190"/>
      <c r="H233" s="151">
        <v>2000</v>
      </c>
      <c r="I233" s="26">
        <v>2000</v>
      </c>
      <c r="J233" s="26"/>
      <c r="K233" s="244"/>
      <c r="L233" s="151"/>
      <c r="M233" s="26"/>
      <c r="N233" s="26"/>
      <c r="O233" s="92"/>
      <c r="U233" s="265"/>
      <c r="V233" s="265"/>
    </row>
    <row r="234" spans="1:22" s="6" customFormat="1">
      <c r="A234" s="64"/>
      <c r="B234" s="41"/>
      <c r="C234" s="22" t="s">
        <v>454</v>
      </c>
      <c r="D234" s="151">
        <v>650</v>
      </c>
      <c r="E234" s="26">
        <v>650</v>
      </c>
      <c r="F234" s="26"/>
      <c r="G234" s="190"/>
      <c r="H234" s="151">
        <v>650</v>
      </c>
      <c r="I234" s="26">
        <v>650</v>
      </c>
      <c r="J234" s="26"/>
      <c r="K234" s="244"/>
      <c r="L234" s="151">
        <v>576</v>
      </c>
      <c r="M234" s="26">
        <v>576</v>
      </c>
      <c r="N234" s="26"/>
      <c r="O234" s="92"/>
      <c r="U234" s="265"/>
      <c r="V234" s="265"/>
    </row>
    <row r="235" spans="1:22" s="6" customFormat="1">
      <c r="A235" s="64"/>
      <c r="B235" s="41"/>
      <c r="C235" s="22" t="s">
        <v>419</v>
      </c>
      <c r="D235" s="151">
        <v>4000</v>
      </c>
      <c r="E235" s="26">
        <v>4000</v>
      </c>
      <c r="F235" s="26"/>
      <c r="G235" s="190"/>
      <c r="H235" s="151">
        <v>4000</v>
      </c>
      <c r="I235" s="26">
        <v>4000</v>
      </c>
      <c r="J235" s="26"/>
      <c r="K235" s="244"/>
      <c r="L235" s="151">
        <v>1175</v>
      </c>
      <c r="M235" s="26">
        <v>1175</v>
      </c>
      <c r="N235" s="26"/>
      <c r="O235" s="92"/>
      <c r="U235" s="265"/>
      <c r="V235" s="265"/>
    </row>
    <row r="236" spans="1:22" s="6" customFormat="1">
      <c r="A236" s="64"/>
      <c r="B236" s="41"/>
      <c r="C236" s="22" t="s">
        <v>420</v>
      </c>
      <c r="D236" s="151"/>
      <c r="E236" s="26"/>
      <c r="F236" s="26"/>
      <c r="G236" s="190"/>
      <c r="H236" s="151"/>
      <c r="I236" s="26"/>
      <c r="J236" s="26"/>
      <c r="K236" s="244"/>
      <c r="L236" s="151"/>
      <c r="M236" s="26"/>
      <c r="N236" s="26"/>
      <c r="O236" s="92"/>
      <c r="U236" s="265"/>
      <c r="V236" s="265"/>
    </row>
    <row r="237" spans="1:22" s="12" customFormat="1">
      <c r="A237" s="65"/>
      <c r="B237" s="66"/>
      <c r="C237" s="35" t="s">
        <v>421</v>
      </c>
      <c r="D237" s="99">
        <v>100</v>
      </c>
      <c r="E237" s="37">
        <v>100</v>
      </c>
      <c r="F237" s="37"/>
      <c r="G237" s="191"/>
      <c r="H237" s="99">
        <v>100</v>
      </c>
      <c r="I237" s="37">
        <v>100</v>
      </c>
      <c r="J237" s="37"/>
      <c r="K237" s="240"/>
      <c r="L237" s="99"/>
      <c r="M237" s="37"/>
      <c r="N237" s="37"/>
      <c r="O237" s="98"/>
      <c r="U237" s="265"/>
      <c r="V237" s="265"/>
    </row>
    <row r="238" spans="1:22" s="6" customFormat="1">
      <c r="A238" s="64"/>
      <c r="B238" s="41"/>
      <c r="C238" s="22" t="s">
        <v>422</v>
      </c>
      <c r="D238" s="151">
        <v>5000</v>
      </c>
      <c r="E238" s="26">
        <v>5000</v>
      </c>
      <c r="F238" s="26"/>
      <c r="G238" s="190"/>
      <c r="H238" s="151">
        <v>0</v>
      </c>
      <c r="I238" s="26">
        <v>0</v>
      </c>
      <c r="J238" s="26"/>
      <c r="K238" s="244"/>
      <c r="L238" s="151"/>
      <c r="M238" s="26"/>
      <c r="N238" s="26"/>
      <c r="O238" s="92"/>
      <c r="U238" s="265"/>
      <c r="V238" s="265"/>
    </row>
    <row r="239" spans="1:22" s="6" customFormat="1">
      <c r="A239" s="64"/>
      <c r="B239" s="41"/>
      <c r="C239" s="22" t="s">
        <v>423</v>
      </c>
      <c r="D239" s="151">
        <v>3000</v>
      </c>
      <c r="E239" s="26">
        <v>3000</v>
      </c>
      <c r="F239" s="26"/>
      <c r="G239" s="190"/>
      <c r="H239" s="151">
        <v>3000</v>
      </c>
      <c r="I239" s="26">
        <v>3000</v>
      </c>
      <c r="J239" s="26"/>
      <c r="K239" s="244"/>
      <c r="L239" s="151">
        <v>817</v>
      </c>
      <c r="M239" s="26">
        <v>817</v>
      </c>
      <c r="N239" s="26"/>
      <c r="O239" s="92"/>
      <c r="U239" s="265"/>
      <c r="V239" s="265"/>
    </row>
    <row r="240" spans="1:22" s="12" customFormat="1">
      <c r="A240" s="65"/>
      <c r="B240" s="66"/>
      <c r="C240" s="93" t="s">
        <v>424</v>
      </c>
      <c r="D240" s="169">
        <v>159196</v>
      </c>
      <c r="E240" s="74"/>
      <c r="F240" s="74">
        <v>159196</v>
      </c>
      <c r="G240" s="197"/>
      <c r="H240" s="169">
        <v>67811</v>
      </c>
      <c r="I240" s="74"/>
      <c r="J240" s="74">
        <v>67811</v>
      </c>
      <c r="K240" s="252"/>
      <c r="L240" s="151">
        <f>52271+889+7899</f>
        <v>61059</v>
      </c>
      <c r="M240" s="26"/>
      <c r="N240" s="26">
        <v>61059</v>
      </c>
      <c r="O240" s="92"/>
      <c r="U240" s="265"/>
      <c r="V240" s="265"/>
    </row>
    <row r="241" spans="1:22" s="6" customFormat="1">
      <c r="A241" s="64"/>
      <c r="B241" s="41"/>
      <c r="C241" s="93" t="s">
        <v>425</v>
      </c>
      <c r="D241" s="169">
        <v>1651</v>
      </c>
      <c r="E241" s="74">
        <v>1651</v>
      </c>
      <c r="F241" s="74"/>
      <c r="G241" s="197"/>
      <c r="H241" s="169">
        <v>1651</v>
      </c>
      <c r="I241" s="74">
        <v>1651</v>
      </c>
      <c r="J241" s="74"/>
      <c r="K241" s="252"/>
      <c r="L241" s="151">
        <v>1629</v>
      </c>
      <c r="M241" s="26">
        <v>1629</v>
      </c>
      <c r="N241" s="26"/>
      <c r="O241" s="92"/>
      <c r="U241" s="265"/>
      <c r="V241" s="265"/>
    </row>
    <row r="242" spans="1:22" s="6" customFormat="1">
      <c r="A242" s="64"/>
      <c r="B242" s="41"/>
      <c r="C242" s="93" t="s">
        <v>426</v>
      </c>
      <c r="D242" s="169">
        <v>1439</v>
      </c>
      <c r="E242" s="74">
        <v>1439</v>
      </c>
      <c r="F242" s="74"/>
      <c r="G242" s="197"/>
      <c r="H242" s="169">
        <v>1439</v>
      </c>
      <c r="I242" s="74">
        <v>1439</v>
      </c>
      <c r="J242" s="74"/>
      <c r="K242" s="252"/>
      <c r="L242" s="151">
        <v>1440</v>
      </c>
      <c r="M242" s="26">
        <v>1440</v>
      </c>
      <c r="N242" s="26"/>
      <c r="O242" s="92"/>
      <c r="U242" s="265"/>
      <c r="V242" s="265"/>
    </row>
    <row r="243" spans="1:22" s="6" customFormat="1">
      <c r="A243" s="64"/>
      <c r="B243" s="41"/>
      <c r="C243" s="93" t="s">
        <v>98</v>
      </c>
      <c r="D243" s="169">
        <v>2000</v>
      </c>
      <c r="E243" s="74">
        <v>2000</v>
      </c>
      <c r="F243" s="74"/>
      <c r="G243" s="197"/>
      <c r="H243" s="169">
        <v>2000</v>
      </c>
      <c r="I243" s="74">
        <v>2000</v>
      </c>
      <c r="J243" s="74"/>
      <c r="K243" s="252"/>
      <c r="L243" s="151">
        <v>0</v>
      </c>
      <c r="M243" s="26">
        <v>0</v>
      </c>
      <c r="N243" s="26"/>
      <c r="O243" s="92"/>
      <c r="U243" s="265"/>
      <c r="V243" s="265"/>
    </row>
    <row r="244" spans="1:22" s="6" customFormat="1">
      <c r="A244" s="64"/>
      <c r="B244" s="41"/>
      <c r="C244" s="93" t="s">
        <v>68</v>
      </c>
      <c r="D244" s="169"/>
      <c r="E244" s="74"/>
      <c r="F244" s="74"/>
      <c r="G244" s="197"/>
      <c r="H244" s="151">
        <v>750</v>
      </c>
      <c r="I244" s="27">
        <v>750</v>
      </c>
      <c r="J244" s="26"/>
      <c r="K244" s="255"/>
      <c r="L244" s="151">
        <v>134</v>
      </c>
      <c r="M244" s="26">
        <v>134</v>
      </c>
      <c r="N244" s="26"/>
      <c r="O244" s="92"/>
      <c r="U244" s="265"/>
      <c r="V244" s="265"/>
    </row>
    <row r="245" spans="1:22" s="6" customFormat="1">
      <c r="A245" s="64"/>
      <c r="B245" s="41"/>
      <c r="C245" s="93" t="s">
        <v>69</v>
      </c>
      <c r="D245" s="169"/>
      <c r="E245" s="74"/>
      <c r="F245" s="74"/>
      <c r="G245" s="197"/>
      <c r="H245" s="151">
        <v>2000</v>
      </c>
      <c r="I245" s="26">
        <v>2000</v>
      </c>
      <c r="J245" s="26"/>
      <c r="K245" s="255"/>
      <c r="L245" s="151">
        <v>2375</v>
      </c>
      <c r="M245" s="26">
        <v>2375</v>
      </c>
      <c r="N245" s="26"/>
      <c r="O245" s="92"/>
      <c r="U245" s="265"/>
      <c r="V245" s="265"/>
    </row>
    <row r="246" spans="1:22" s="6" customFormat="1">
      <c r="A246" s="64"/>
      <c r="B246" s="41"/>
      <c r="C246" s="93" t="s">
        <v>70</v>
      </c>
      <c r="D246" s="169"/>
      <c r="E246" s="74"/>
      <c r="F246" s="74"/>
      <c r="G246" s="197"/>
      <c r="H246" s="151">
        <v>1435</v>
      </c>
      <c r="I246" s="26">
        <v>1435</v>
      </c>
      <c r="J246" s="26"/>
      <c r="K246" s="255"/>
      <c r="L246" s="151">
        <v>254</v>
      </c>
      <c r="M246" s="26">
        <v>254</v>
      </c>
      <c r="N246" s="26"/>
      <c r="O246" s="92"/>
      <c r="U246" s="265"/>
      <c r="V246" s="265"/>
    </row>
    <row r="247" spans="1:22" s="6" customFormat="1" ht="30">
      <c r="A247" s="64"/>
      <c r="B247" s="41"/>
      <c r="C247" s="93" t="s">
        <v>71</v>
      </c>
      <c r="D247" s="169"/>
      <c r="E247" s="74"/>
      <c r="F247" s="74"/>
      <c r="G247" s="197"/>
      <c r="H247" s="151">
        <v>2500</v>
      </c>
      <c r="I247" s="26">
        <v>2500</v>
      </c>
      <c r="J247" s="26"/>
      <c r="K247" s="255"/>
      <c r="L247" s="151">
        <v>0</v>
      </c>
      <c r="M247" s="26">
        <v>0</v>
      </c>
      <c r="N247" s="26"/>
      <c r="O247" s="92"/>
      <c r="U247" s="265"/>
      <c r="V247" s="265"/>
    </row>
    <row r="248" spans="1:22" s="6" customFormat="1">
      <c r="A248" s="64"/>
      <c r="B248" s="41"/>
      <c r="C248" s="93" t="s">
        <v>72</v>
      </c>
      <c r="D248" s="169"/>
      <c r="E248" s="74"/>
      <c r="F248" s="74"/>
      <c r="G248" s="197"/>
      <c r="H248" s="151">
        <v>2800</v>
      </c>
      <c r="I248" s="26"/>
      <c r="J248" s="26">
        <v>2800</v>
      </c>
      <c r="K248" s="255"/>
      <c r="L248" s="151">
        <v>0</v>
      </c>
      <c r="M248" s="26"/>
      <c r="N248" s="26">
        <v>0</v>
      </c>
      <c r="O248" s="92"/>
      <c r="U248" s="265"/>
      <c r="V248" s="265"/>
    </row>
    <row r="249" spans="1:22" s="6" customFormat="1">
      <c r="A249" s="64"/>
      <c r="B249" s="41"/>
      <c r="C249" s="93" t="s">
        <v>73</v>
      </c>
      <c r="D249" s="169"/>
      <c r="E249" s="74"/>
      <c r="F249" s="74"/>
      <c r="G249" s="197"/>
      <c r="H249" s="151">
        <v>704</v>
      </c>
      <c r="I249" s="26"/>
      <c r="J249" s="26">
        <v>704</v>
      </c>
      <c r="K249" s="255"/>
      <c r="L249" s="151">
        <v>0</v>
      </c>
      <c r="M249" s="26"/>
      <c r="N249" s="26">
        <v>0</v>
      </c>
      <c r="O249" s="92"/>
      <c r="U249" s="265"/>
      <c r="V249" s="265"/>
    </row>
    <row r="250" spans="1:22" s="6" customFormat="1" ht="30">
      <c r="A250" s="64"/>
      <c r="B250" s="41"/>
      <c r="C250" s="93" t="s">
        <v>74</v>
      </c>
      <c r="D250" s="169"/>
      <c r="E250" s="74"/>
      <c r="F250" s="74"/>
      <c r="G250" s="197"/>
      <c r="H250" s="151">
        <v>12108</v>
      </c>
      <c r="I250" s="26">
        <v>12108</v>
      </c>
      <c r="J250" s="26"/>
      <c r="K250" s="255"/>
      <c r="L250" s="151">
        <v>12108</v>
      </c>
      <c r="M250" s="26">
        <v>12108</v>
      </c>
      <c r="N250" s="26"/>
      <c r="O250" s="92"/>
      <c r="U250" s="265"/>
      <c r="V250" s="265"/>
    </row>
    <row r="251" spans="1:22" s="6" customFormat="1">
      <c r="A251" s="64"/>
      <c r="B251" s="41"/>
      <c r="C251" s="93" t="s">
        <v>75</v>
      </c>
      <c r="D251" s="169"/>
      <c r="E251" s="74"/>
      <c r="F251" s="74"/>
      <c r="G251" s="197"/>
      <c r="H251" s="151">
        <v>3100</v>
      </c>
      <c r="I251" s="26">
        <v>3100</v>
      </c>
      <c r="J251" s="26"/>
      <c r="K251" s="255"/>
      <c r="L251" s="151">
        <v>3138</v>
      </c>
      <c r="M251" s="26">
        <v>3138</v>
      </c>
      <c r="N251" s="26"/>
      <c r="O251" s="92"/>
      <c r="U251" s="265"/>
      <c r="V251" s="265"/>
    </row>
    <row r="252" spans="1:22" s="6" customFormat="1">
      <c r="A252" s="64"/>
      <c r="B252" s="41"/>
      <c r="C252" s="93" t="s">
        <v>455</v>
      </c>
      <c r="D252" s="169"/>
      <c r="E252" s="74"/>
      <c r="F252" s="74"/>
      <c r="G252" s="197"/>
      <c r="H252" s="151">
        <v>375</v>
      </c>
      <c r="I252" s="26"/>
      <c r="J252" s="26">
        <v>375</v>
      </c>
      <c r="K252" s="255"/>
      <c r="L252" s="151">
        <v>375</v>
      </c>
      <c r="M252" s="26"/>
      <c r="N252" s="26">
        <v>375</v>
      </c>
      <c r="O252" s="92"/>
      <c r="U252" s="265"/>
      <c r="V252" s="265"/>
    </row>
    <row r="253" spans="1:22" s="6" customFormat="1">
      <c r="A253" s="64"/>
      <c r="B253" s="41"/>
      <c r="C253" s="93" t="s">
        <v>456</v>
      </c>
      <c r="D253" s="169"/>
      <c r="E253" s="74"/>
      <c r="F253" s="74"/>
      <c r="G253" s="197"/>
      <c r="H253" s="151">
        <v>3000</v>
      </c>
      <c r="I253" s="26"/>
      <c r="J253" s="26">
        <v>3000</v>
      </c>
      <c r="K253" s="255"/>
      <c r="L253" s="151">
        <v>0</v>
      </c>
      <c r="M253" s="26"/>
      <c r="N253" s="26">
        <v>0</v>
      </c>
      <c r="O253" s="92"/>
      <c r="U253" s="265"/>
      <c r="V253" s="265"/>
    </row>
    <row r="254" spans="1:22" s="6" customFormat="1">
      <c r="A254" s="64"/>
      <c r="B254" s="41"/>
      <c r="C254" s="93" t="s">
        <v>457</v>
      </c>
      <c r="D254" s="169"/>
      <c r="E254" s="74"/>
      <c r="F254" s="74"/>
      <c r="G254" s="197"/>
      <c r="H254" s="151">
        <v>460</v>
      </c>
      <c r="I254" s="26"/>
      <c r="J254" s="26">
        <v>460</v>
      </c>
      <c r="K254" s="255"/>
      <c r="L254" s="151">
        <v>460</v>
      </c>
      <c r="M254" s="26"/>
      <c r="N254" s="26">
        <v>460</v>
      </c>
      <c r="O254" s="92"/>
      <c r="U254" s="265"/>
      <c r="V254" s="265"/>
    </row>
    <row r="255" spans="1:22" s="6" customFormat="1">
      <c r="A255" s="64"/>
      <c r="B255" s="41"/>
      <c r="C255" s="93" t="s">
        <v>458</v>
      </c>
      <c r="D255" s="169"/>
      <c r="E255" s="74"/>
      <c r="F255" s="74"/>
      <c r="G255" s="197"/>
      <c r="H255" s="151">
        <v>572</v>
      </c>
      <c r="I255" s="26"/>
      <c r="J255" s="26">
        <v>572</v>
      </c>
      <c r="K255" s="255"/>
      <c r="L255" s="151">
        <v>572</v>
      </c>
      <c r="M255" s="26"/>
      <c r="N255" s="26">
        <v>572</v>
      </c>
      <c r="O255" s="92"/>
      <c r="U255" s="265"/>
      <c r="V255" s="265"/>
    </row>
    <row r="256" spans="1:22" s="6" customFormat="1">
      <c r="A256" s="64"/>
      <c r="B256" s="41"/>
      <c r="C256" s="93" t="s">
        <v>476</v>
      </c>
      <c r="D256" s="169"/>
      <c r="E256" s="74"/>
      <c r="F256" s="74"/>
      <c r="G256" s="197"/>
      <c r="H256" s="151">
        <v>1568</v>
      </c>
      <c r="I256" s="26"/>
      <c r="J256" s="26">
        <v>1568</v>
      </c>
      <c r="K256" s="255"/>
      <c r="L256" s="151">
        <v>0</v>
      </c>
      <c r="M256" s="26"/>
      <c r="N256" s="26">
        <v>0</v>
      </c>
      <c r="O256" s="92"/>
      <c r="U256" s="265"/>
      <c r="V256" s="265"/>
    </row>
    <row r="257" spans="1:22" s="6" customFormat="1">
      <c r="A257" s="64"/>
      <c r="B257" s="41"/>
      <c r="C257" s="93" t="s">
        <v>528</v>
      </c>
      <c r="D257" s="169"/>
      <c r="E257" s="74"/>
      <c r="F257" s="74"/>
      <c r="G257" s="197"/>
      <c r="H257" s="151"/>
      <c r="I257" s="26"/>
      <c r="J257" s="26"/>
      <c r="K257" s="255"/>
      <c r="L257" s="151">
        <v>3115</v>
      </c>
      <c r="M257" s="26">
        <v>3115</v>
      </c>
      <c r="N257" s="26"/>
      <c r="O257" s="92"/>
      <c r="U257" s="265"/>
      <c r="V257" s="265"/>
    </row>
    <row r="258" spans="1:22" s="6" customFormat="1">
      <c r="A258" s="64"/>
      <c r="B258" s="41"/>
      <c r="C258" s="93" t="s">
        <v>529</v>
      </c>
      <c r="D258" s="169"/>
      <c r="E258" s="74"/>
      <c r="F258" s="74"/>
      <c r="G258" s="197"/>
      <c r="H258" s="151"/>
      <c r="I258" s="26"/>
      <c r="J258" s="26"/>
      <c r="K258" s="255"/>
      <c r="L258" s="151">
        <v>3683</v>
      </c>
      <c r="M258" s="26">
        <v>3683</v>
      </c>
      <c r="N258" s="26"/>
      <c r="O258" s="244"/>
      <c r="U258" s="265"/>
      <c r="V258" s="265"/>
    </row>
    <row r="259" spans="1:22" s="6" customFormat="1">
      <c r="A259" s="64"/>
      <c r="B259" s="41"/>
      <c r="C259" s="93" t="s">
        <v>530</v>
      </c>
      <c r="D259" s="169"/>
      <c r="E259" s="74"/>
      <c r="F259" s="74"/>
      <c r="G259" s="197"/>
      <c r="H259" s="151"/>
      <c r="I259" s="26"/>
      <c r="J259" s="26"/>
      <c r="K259" s="255"/>
      <c r="L259" s="151">
        <v>2268</v>
      </c>
      <c r="M259" s="26">
        <v>2268</v>
      </c>
      <c r="N259" s="26"/>
      <c r="O259" s="244"/>
      <c r="U259" s="265"/>
      <c r="V259" s="265"/>
    </row>
    <row r="260" spans="1:22" s="6" customFormat="1">
      <c r="A260" s="64"/>
      <c r="B260" s="41"/>
      <c r="C260" s="43" t="s">
        <v>220</v>
      </c>
      <c r="D260" s="100">
        <f>SUM(D231:D243)</f>
        <v>246037</v>
      </c>
      <c r="E260" s="44">
        <f>SUM(E231:E243)</f>
        <v>22840</v>
      </c>
      <c r="F260" s="44">
        <f>SUM(F231:F242)</f>
        <v>223197</v>
      </c>
      <c r="G260" s="223">
        <f>SUM(G231:G242)</f>
        <v>0</v>
      </c>
      <c r="H260" s="100">
        <f t="shared" ref="H260:K260" si="28">SUM(H231:H256)</f>
        <v>181024</v>
      </c>
      <c r="I260" s="44">
        <f t="shared" si="28"/>
        <v>39733</v>
      </c>
      <c r="J260" s="44">
        <f t="shared" si="28"/>
        <v>141291</v>
      </c>
      <c r="K260" s="102">
        <f t="shared" si="28"/>
        <v>0</v>
      </c>
      <c r="L260" s="100">
        <f>SUM(L231:L259)</f>
        <v>95178</v>
      </c>
      <c r="M260" s="44">
        <f t="shared" ref="M260:O260" si="29">SUM(M231:M259)</f>
        <v>32712</v>
      </c>
      <c r="N260" s="44">
        <f t="shared" si="29"/>
        <v>62466</v>
      </c>
      <c r="O260" s="102">
        <f t="shared" si="29"/>
        <v>0</v>
      </c>
      <c r="U260" s="265"/>
      <c r="V260" s="265"/>
    </row>
    <row r="261" spans="1:22" s="6" customFormat="1">
      <c r="A261" s="64"/>
      <c r="B261" s="41"/>
      <c r="C261" s="43"/>
      <c r="D261" s="160"/>
      <c r="E261" s="167"/>
      <c r="F261" s="167"/>
      <c r="G261" s="221"/>
      <c r="H261" s="338"/>
      <c r="K261" s="255"/>
      <c r="L261" s="151"/>
      <c r="M261" s="26"/>
      <c r="N261" s="26"/>
      <c r="O261" s="92"/>
      <c r="U261" s="265"/>
      <c r="V261" s="265"/>
    </row>
    <row r="262" spans="1:22" s="6" customFormat="1">
      <c r="A262" s="64"/>
      <c r="B262" s="41" t="s">
        <v>139</v>
      </c>
      <c r="C262" s="22" t="s">
        <v>138</v>
      </c>
      <c r="D262" s="160"/>
      <c r="E262" s="167"/>
      <c r="F262" s="167"/>
      <c r="G262" s="221"/>
      <c r="H262" s="338"/>
      <c r="K262" s="255"/>
      <c r="L262" s="151"/>
      <c r="M262" s="26"/>
      <c r="N262" s="26"/>
      <c r="O262" s="92"/>
      <c r="U262" s="265"/>
      <c r="V262" s="265"/>
    </row>
    <row r="263" spans="1:22" s="6" customFormat="1">
      <c r="A263" s="64"/>
      <c r="B263" s="41"/>
      <c r="C263" s="45" t="s">
        <v>302</v>
      </c>
      <c r="D263" s="169">
        <v>8000</v>
      </c>
      <c r="E263" s="74">
        <v>8000</v>
      </c>
      <c r="F263" s="74"/>
      <c r="G263" s="197"/>
      <c r="H263" s="169"/>
      <c r="I263" s="74"/>
      <c r="K263" s="255"/>
      <c r="L263" s="151">
        <v>1466</v>
      </c>
      <c r="M263" s="26">
        <v>1466</v>
      </c>
      <c r="N263" s="26"/>
      <c r="O263" s="92"/>
      <c r="U263" s="265"/>
      <c r="V263" s="265"/>
    </row>
    <row r="264" spans="1:22" s="6" customFormat="1">
      <c r="A264" s="64"/>
      <c r="B264" s="41"/>
      <c r="C264" s="45" t="s">
        <v>477</v>
      </c>
      <c r="D264" s="169"/>
      <c r="E264" s="74"/>
      <c r="F264" s="74"/>
      <c r="G264" s="197"/>
      <c r="H264" s="169">
        <v>6099</v>
      </c>
      <c r="I264" s="74">
        <v>6099</v>
      </c>
      <c r="K264" s="255"/>
      <c r="L264" s="151">
        <v>1790</v>
      </c>
      <c r="M264" s="26">
        <v>1790</v>
      </c>
      <c r="N264" s="26"/>
      <c r="O264" s="92"/>
      <c r="U264" s="265"/>
      <c r="V264" s="265"/>
    </row>
    <row r="265" spans="1:22" s="6" customFormat="1">
      <c r="A265" s="64"/>
      <c r="B265" s="41"/>
      <c r="C265" s="45" t="s">
        <v>478</v>
      </c>
      <c r="D265" s="169"/>
      <c r="E265" s="74"/>
      <c r="F265" s="74"/>
      <c r="G265" s="197"/>
      <c r="H265" s="169">
        <v>1070</v>
      </c>
      <c r="I265" s="74">
        <v>1070</v>
      </c>
      <c r="K265" s="255"/>
      <c r="L265" s="151">
        <v>454</v>
      </c>
      <c r="M265" s="26">
        <v>454</v>
      </c>
      <c r="N265" s="26"/>
      <c r="O265" s="92"/>
      <c r="U265" s="265"/>
      <c r="V265" s="265"/>
    </row>
    <row r="266" spans="1:22" s="6" customFormat="1">
      <c r="A266" s="64"/>
      <c r="B266" s="41"/>
      <c r="C266" s="45" t="s">
        <v>479</v>
      </c>
      <c r="D266" s="169"/>
      <c r="E266" s="74"/>
      <c r="F266" s="74"/>
      <c r="G266" s="197"/>
      <c r="H266" s="169">
        <v>6603</v>
      </c>
      <c r="I266" s="74">
        <v>6603</v>
      </c>
      <c r="K266" s="255"/>
      <c r="L266" s="151">
        <v>1149</v>
      </c>
      <c r="M266" s="26">
        <v>1149</v>
      </c>
      <c r="N266" s="26"/>
      <c r="O266" s="92"/>
      <c r="U266" s="265"/>
      <c r="V266" s="265"/>
    </row>
    <row r="267" spans="1:22" s="6" customFormat="1">
      <c r="A267" s="64"/>
      <c r="B267" s="41"/>
      <c r="C267" s="45" t="s">
        <v>480</v>
      </c>
      <c r="D267" s="169"/>
      <c r="E267" s="74"/>
      <c r="F267" s="74"/>
      <c r="G267" s="197"/>
      <c r="H267" s="169">
        <v>1145</v>
      </c>
      <c r="I267" s="74">
        <v>1145</v>
      </c>
      <c r="K267" s="255"/>
      <c r="L267" s="151">
        <v>399</v>
      </c>
      <c r="M267" s="26">
        <v>399</v>
      </c>
      <c r="N267" s="26"/>
      <c r="O267" s="92"/>
      <c r="U267" s="265"/>
      <c r="V267" s="265"/>
    </row>
    <row r="268" spans="1:22" s="6" customFormat="1">
      <c r="A268" s="64"/>
      <c r="B268" s="41"/>
      <c r="C268" s="45" t="s">
        <v>481</v>
      </c>
      <c r="D268" s="169"/>
      <c r="E268" s="74"/>
      <c r="F268" s="74"/>
      <c r="G268" s="197"/>
      <c r="H268" s="169">
        <v>4531</v>
      </c>
      <c r="I268" s="74">
        <v>4531</v>
      </c>
      <c r="K268" s="255"/>
      <c r="L268" s="151">
        <v>2184</v>
      </c>
      <c r="M268" s="26">
        <v>2184</v>
      </c>
      <c r="N268" s="26"/>
      <c r="O268" s="92"/>
      <c r="U268" s="265"/>
      <c r="V268" s="265"/>
    </row>
    <row r="269" spans="1:22" s="6" customFormat="1">
      <c r="A269" s="64"/>
      <c r="B269" s="41"/>
      <c r="C269" s="45" t="s">
        <v>482</v>
      </c>
      <c r="D269" s="169"/>
      <c r="E269" s="74"/>
      <c r="F269" s="74"/>
      <c r="G269" s="197"/>
      <c r="H269" s="169">
        <v>9328</v>
      </c>
      <c r="I269" s="74">
        <v>9328</v>
      </c>
      <c r="K269" s="255"/>
      <c r="L269" s="151">
        <v>2272</v>
      </c>
      <c r="M269" s="26">
        <v>2272</v>
      </c>
      <c r="N269" s="26"/>
      <c r="O269" s="92"/>
      <c r="U269" s="265"/>
      <c r="V269" s="265"/>
    </row>
    <row r="270" spans="1:22" s="6" customFormat="1">
      <c r="A270" s="64"/>
      <c r="B270" s="41"/>
      <c r="C270" s="45" t="s">
        <v>483</v>
      </c>
      <c r="D270" s="169"/>
      <c r="E270" s="74"/>
      <c r="F270" s="74"/>
      <c r="G270" s="197"/>
      <c r="H270" s="169">
        <v>3115</v>
      </c>
      <c r="I270" s="74">
        <v>3115</v>
      </c>
      <c r="K270" s="255"/>
      <c r="L270" s="151">
        <v>216</v>
      </c>
      <c r="M270" s="26">
        <v>216</v>
      </c>
      <c r="N270" s="26"/>
      <c r="O270" s="92"/>
      <c r="U270" s="265"/>
      <c r="V270" s="265"/>
    </row>
    <row r="271" spans="1:22" s="6" customFormat="1">
      <c r="A271" s="64"/>
      <c r="B271" s="41"/>
      <c r="C271" s="45" t="s">
        <v>484</v>
      </c>
      <c r="D271" s="169"/>
      <c r="E271" s="74"/>
      <c r="F271" s="74"/>
      <c r="G271" s="197"/>
      <c r="H271" s="169">
        <v>4437</v>
      </c>
      <c r="I271" s="74">
        <v>4437</v>
      </c>
      <c r="K271" s="255"/>
      <c r="L271" s="151">
        <v>3158</v>
      </c>
      <c r="M271" s="26">
        <v>3158</v>
      </c>
      <c r="N271" s="26"/>
      <c r="O271" s="92"/>
      <c r="U271" s="265"/>
      <c r="V271" s="265"/>
    </row>
    <row r="272" spans="1:22" s="6" customFormat="1">
      <c r="A272" s="64"/>
      <c r="B272" s="41"/>
      <c r="C272" s="45" t="s">
        <v>485</v>
      </c>
      <c r="D272" s="169"/>
      <c r="E272" s="74"/>
      <c r="F272" s="74"/>
      <c r="G272" s="197"/>
      <c r="H272" s="169">
        <v>2163</v>
      </c>
      <c r="I272" s="74">
        <v>2163</v>
      </c>
      <c r="J272" s="265"/>
      <c r="K272" s="255"/>
      <c r="L272" s="151">
        <v>589</v>
      </c>
      <c r="M272" s="26">
        <v>589</v>
      </c>
      <c r="N272" s="26"/>
      <c r="O272" s="92"/>
      <c r="U272" s="265"/>
      <c r="V272" s="265"/>
    </row>
    <row r="273" spans="1:22" s="6" customFormat="1">
      <c r="A273" s="64"/>
      <c r="B273" s="41"/>
      <c r="C273" s="45" t="s">
        <v>301</v>
      </c>
      <c r="D273" s="169">
        <v>8000</v>
      </c>
      <c r="E273" s="74">
        <v>8000</v>
      </c>
      <c r="F273" s="74"/>
      <c r="G273" s="197"/>
      <c r="H273" s="169"/>
      <c r="I273" s="74"/>
      <c r="K273" s="255"/>
      <c r="L273" s="151">
        <f>1375+254</f>
        <v>1629</v>
      </c>
      <c r="M273" s="26">
        <v>1629</v>
      </c>
      <c r="N273" s="26"/>
      <c r="O273" s="92"/>
      <c r="U273" s="265"/>
      <c r="V273" s="265"/>
    </row>
    <row r="274" spans="1:22" s="6" customFormat="1">
      <c r="A274" s="64"/>
      <c r="B274" s="41"/>
      <c r="C274" s="45" t="s">
        <v>486</v>
      </c>
      <c r="D274" s="169"/>
      <c r="E274" s="74"/>
      <c r="F274" s="74"/>
      <c r="G274" s="197"/>
      <c r="H274" s="169">
        <v>2283</v>
      </c>
      <c r="I274" s="74">
        <v>2283</v>
      </c>
      <c r="K274" s="255"/>
      <c r="L274" s="151">
        <v>578</v>
      </c>
      <c r="M274" s="26">
        <v>578</v>
      </c>
      <c r="N274" s="26"/>
      <c r="O274" s="92"/>
      <c r="U274" s="265"/>
      <c r="V274" s="265"/>
    </row>
    <row r="275" spans="1:22" s="6" customFormat="1">
      <c r="A275" s="64"/>
      <c r="B275" s="41"/>
      <c r="C275" s="45" t="s">
        <v>487</v>
      </c>
      <c r="D275" s="169"/>
      <c r="E275" s="74"/>
      <c r="F275" s="74"/>
      <c r="G275" s="197"/>
      <c r="H275" s="169">
        <v>2220</v>
      </c>
      <c r="I275" s="74">
        <v>2220</v>
      </c>
      <c r="K275" s="255"/>
      <c r="L275" s="151">
        <v>359</v>
      </c>
      <c r="M275" s="26">
        <v>359</v>
      </c>
      <c r="N275" s="26"/>
      <c r="O275" s="92"/>
      <c r="U275" s="265"/>
      <c r="V275" s="265"/>
    </row>
    <row r="276" spans="1:22" s="6" customFormat="1">
      <c r="A276" s="64"/>
      <c r="B276" s="41"/>
      <c r="C276" s="246" t="s">
        <v>488</v>
      </c>
      <c r="D276" s="169"/>
      <c r="E276" s="74"/>
      <c r="F276" s="74"/>
      <c r="G276" s="197"/>
      <c r="H276" s="169">
        <v>1569</v>
      </c>
      <c r="I276" s="74">
        <v>1569</v>
      </c>
      <c r="K276" s="255"/>
      <c r="L276" s="151">
        <v>118</v>
      </c>
      <c r="M276" s="26">
        <v>118</v>
      </c>
      <c r="N276" s="26"/>
      <c r="O276" s="92"/>
      <c r="U276" s="265"/>
      <c r="V276" s="265"/>
    </row>
    <row r="277" spans="1:22" s="6" customFormat="1">
      <c r="A277" s="64"/>
      <c r="B277" s="41"/>
      <c r="C277" s="45" t="s">
        <v>489</v>
      </c>
      <c r="D277" s="169"/>
      <c r="E277" s="74"/>
      <c r="F277" s="74"/>
      <c r="G277" s="197"/>
      <c r="H277" s="169">
        <v>7504</v>
      </c>
      <c r="I277" s="74">
        <v>7504</v>
      </c>
      <c r="J277" s="265"/>
      <c r="K277" s="255"/>
      <c r="L277" s="151">
        <v>770</v>
      </c>
      <c r="M277" s="26">
        <v>770</v>
      </c>
      <c r="N277" s="26"/>
      <c r="O277" s="92"/>
      <c r="U277" s="265"/>
      <c r="V277" s="265"/>
    </row>
    <row r="278" spans="1:22" s="6" customFormat="1">
      <c r="A278" s="64"/>
      <c r="B278" s="41"/>
      <c r="C278" s="45" t="s">
        <v>490</v>
      </c>
      <c r="D278" s="169"/>
      <c r="E278" s="74"/>
      <c r="F278" s="74"/>
      <c r="G278" s="197"/>
      <c r="H278" s="169">
        <v>1529</v>
      </c>
      <c r="I278" s="74">
        <v>1529</v>
      </c>
      <c r="K278" s="255"/>
      <c r="L278" s="151">
        <v>25</v>
      </c>
      <c r="M278" s="26">
        <v>25</v>
      </c>
      <c r="N278" s="26"/>
      <c r="O278" s="92"/>
      <c r="U278" s="265"/>
      <c r="V278" s="265"/>
    </row>
    <row r="279" spans="1:22" s="6" customFormat="1" ht="30">
      <c r="A279" s="64"/>
      <c r="B279" s="41"/>
      <c r="C279" s="45" t="s">
        <v>304</v>
      </c>
      <c r="D279" s="169">
        <v>15000</v>
      </c>
      <c r="E279" s="74">
        <v>15000</v>
      </c>
      <c r="F279" s="74"/>
      <c r="G279" s="197"/>
      <c r="H279" s="169">
        <v>15000</v>
      </c>
      <c r="I279" s="74">
        <v>15000</v>
      </c>
      <c r="K279" s="255"/>
      <c r="L279" s="151">
        <v>4518</v>
      </c>
      <c r="M279" s="26">
        <v>4518</v>
      </c>
      <c r="N279" s="26"/>
      <c r="O279" s="92"/>
      <c r="U279" s="265"/>
      <c r="V279" s="265"/>
    </row>
    <row r="280" spans="1:22" s="6" customFormat="1">
      <c r="A280" s="64"/>
      <c r="B280" s="41"/>
      <c r="C280" s="45" t="s">
        <v>384</v>
      </c>
      <c r="D280" s="169">
        <v>1000</v>
      </c>
      <c r="E280" s="74">
        <v>1000</v>
      </c>
      <c r="F280" s="74"/>
      <c r="G280" s="197"/>
      <c r="H280" s="169">
        <v>1000</v>
      </c>
      <c r="I280" s="74">
        <v>1000</v>
      </c>
      <c r="K280" s="255"/>
      <c r="L280" s="151">
        <v>1452</v>
      </c>
      <c r="M280" s="26">
        <v>1452</v>
      </c>
      <c r="N280" s="26"/>
      <c r="O280" s="92"/>
      <c r="U280" s="265"/>
      <c r="V280" s="265"/>
    </row>
    <row r="281" spans="1:22" s="6" customFormat="1">
      <c r="A281" s="64"/>
      <c r="B281" s="41"/>
      <c r="C281" s="45" t="s">
        <v>427</v>
      </c>
      <c r="D281" s="169">
        <v>1000</v>
      </c>
      <c r="E281" s="74">
        <v>1000</v>
      </c>
      <c r="F281" s="74"/>
      <c r="G281" s="197"/>
      <c r="H281" s="169">
        <v>1000</v>
      </c>
      <c r="I281" s="74">
        <v>1000</v>
      </c>
      <c r="K281" s="255"/>
      <c r="L281" s="151">
        <v>0</v>
      </c>
      <c r="M281" s="26">
        <v>0</v>
      </c>
      <c r="N281" s="26"/>
      <c r="O281" s="92"/>
      <c r="U281" s="265"/>
      <c r="V281" s="265"/>
    </row>
    <row r="282" spans="1:22" s="6" customFormat="1">
      <c r="A282" s="64"/>
      <c r="B282" s="41"/>
      <c r="C282" s="45" t="s">
        <v>428</v>
      </c>
      <c r="D282" s="169">
        <v>4000</v>
      </c>
      <c r="E282" s="74">
        <v>4000</v>
      </c>
      <c r="F282" s="74"/>
      <c r="G282" s="197"/>
      <c r="H282" s="169">
        <v>6700</v>
      </c>
      <c r="I282" s="74">
        <v>6700</v>
      </c>
      <c r="K282" s="255"/>
      <c r="L282" s="151">
        <v>0</v>
      </c>
      <c r="M282" s="26">
        <v>0</v>
      </c>
      <c r="N282" s="26"/>
      <c r="O282" s="92"/>
      <c r="U282" s="265"/>
      <c r="V282" s="265"/>
    </row>
    <row r="283" spans="1:22" s="6" customFormat="1">
      <c r="A283" s="64"/>
      <c r="B283" s="41"/>
      <c r="C283" s="45" t="s">
        <v>576</v>
      </c>
      <c r="D283" s="169">
        <v>3000</v>
      </c>
      <c r="E283" s="74">
        <v>3000</v>
      </c>
      <c r="F283" s="74"/>
      <c r="G283" s="197"/>
      <c r="H283" s="169">
        <v>5224</v>
      </c>
      <c r="I283" s="74">
        <v>5224</v>
      </c>
      <c r="K283" s="255"/>
      <c r="L283" s="151">
        <f>6580-3158</f>
        <v>3422</v>
      </c>
      <c r="M283" s="26">
        <v>3422</v>
      </c>
      <c r="N283" s="26"/>
      <c r="O283" s="92"/>
      <c r="U283" s="265"/>
      <c r="V283" s="265"/>
    </row>
    <row r="284" spans="1:22" s="6" customFormat="1">
      <c r="A284" s="64"/>
      <c r="B284" s="41"/>
      <c r="C284" s="45" t="s">
        <v>429</v>
      </c>
      <c r="D284" s="169">
        <v>2000</v>
      </c>
      <c r="E284" s="74">
        <v>2000</v>
      </c>
      <c r="F284" s="74"/>
      <c r="G284" s="197"/>
      <c r="H284" s="169">
        <v>2000</v>
      </c>
      <c r="I284" s="74">
        <v>2000</v>
      </c>
      <c r="K284" s="255"/>
      <c r="L284" s="151">
        <v>0</v>
      </c>
      <c r="M284" s="26">
        <v>0</v>
      </c>
      <c r="N284" s="26"/>
      <c r="O284" s="92"/>
      <c r="U284" s="265"/>
      <c r="V284" s="265"/>
    </row>
    <row r="285" spans="1:22" s="6" customFormat="1" ht="30">
      <c r="A285" s="64"/>
      <c r="B285" s="41"/>
      <c r="C285" s="45" t="s">
        <v>430</v>
      </c>
      <c r="D285" s="169">
        <v>5000</v>
      </c>
      <c r="E285" s="74">
        <v>5000</v>
      </c>
      <c r="F285" s="74"/>
      <c r="G285" s="197"/>
      <c r="H285" s="151">
        <v>4250</v>
      </c>
      <c r="I285" s="26">
        <v>4250</v>
      </c>
      <c r="K285" s="255"/>
      <c r="L285" s="151">
        <v>4252</v>
      </c>
      <c r="M285" s="26">
        <v>4252</v>
      </c>
      <c r="N285" s="26"/>
      <c r="O285" s="92"/>
      <c r="U285" s="265"/>
      <c r="V285" s="265"/>
    </row>
    <row r="286" spans="1:22" s="6" customFormat="1" ht="30">
      <c r="A286" s="64"/>
      <c r="B286" s="41"/>
      <c r="C286" s="45" t="s">
        <v>0</v>
      </c>
      <c r="D286" s="169">
        <v>1000</v>
      </c>
      <c r="E286" s="74">
        <v>1000</v>
      </c>
      <c r="F286" s="74"/>
      <c r="G286" s="197"/>
      <c r="H286" s="169">
        <v>1000</v>
      </c>
      <c r="I286" s="74">
        <v>1000</v>
      </c>
      <c r="K286" s="255"/>
      <c r="L286" s="151">
        <v>1137</v>
      </c>
      <c r="M286" s="26">
        <v>1137</v>
      </c>
      <c r="N286" s="26"/>
      <c r="O286" s="92"/>
      <c r="U286" s="265"/>
      <c r="V286" s="265"/>
    </row>
    <row r="287" spans="1:22" s="6" customFormat="1" ht="30">
      <c r="A287" s="64"/>
      <c r="B287" s="41"/>
      <c r="C287" s="45" t="s">
        <v>431</v>
      </c>
      <c r="D287" s="169">
        <v>6000</v>
      </c>
      <c r="E287" s="74">
        <v>6000</v>
      </c>
      <c r="F287" s="74"/>
      <c r="G287" s="197"/>
      <c r="H287" s="169">
        <v>4000</v>
      </c>
      <c r="I287" s="74">
        <v>4000</v>
      </c>
      <c r="K287" s="255"/>
      <c r="L287" s="151">
        <v>0</v>
      </c>
      <c r="M287" s="26">
        <v>0</v>
      </c>
      <c r="N287" s="26"/>
      <c r="O287" s="92"/>
      <c r="U287" s="265"/>
      <c r="V287" s="265"/>
    </row>
    <row r="288" spans="1:22" s="6" customFormat="1">
      <c r="A288" s="64"/>
      <c r="B288" s="41"/>
      <c r="C288" s="45" t="s">
        <v>432</v>
      </c>
      <c r="D288" s="169">
        <v>1000</v>
      </c>
      <c r="E288" s="74">
        <v>1000</v>
      </c>
      <c r="F288" s="74"/>
      <c r="G288" s="197"/>
      <c r="H288" s="169">
        <v>0</v>
      </c>
      <c r="I288" s="74">
        <v>0</v>
      </c>
      <c r="K288" s="255"/>
      <c r="L288" s="151">
        <v>0</v>
      </c>
      <c r="M288" s="26">
        <v>0</v>
      </c>
      <c r="N288" s="26"/>
      <c r="O288" s="92"/>
      <c r="U288" s="265"/>
      <c r="V288" s="265"/>
    </row>
    <row r="289" spans="1:22" s="6" customFormat="1">
      <c r="A289" s="64"/>
      <c r="B289" s="41"/>
      <c r="C289" s="45" t="s">
        <v>433</v>
      </c>
      <c r="D289" s="169">
        <v>25000</v>
      </c>
      <c r="E289" s="74">
        <v>25000</v>
      </c>
      <c r="F289" s="74"/>
      <c r="G289" s="197"/>
      <c r="H289" s="169">
        <v>25000</v>
      </c>
      <c r="I289" s="74">
        <v>25000</v>
      </c>
      <c r="K289" s="255"/>
      <c r="L289" s="151">
        <v>22675</v>
      </c>
      <c r="M289" s="26">
        <v>22675</v>
      </c>
      <c r="N289" s="26"/>
      <c r="O289" s="92"/>
      <c r="U289" s="265"/>
      <c r="V289" s="265"/>
    </row>
    <row r="290" spans="1:22" s="6" customFormat="1">
      <c r="A290" s="64"/>
      <c r="B290" s="41"/>
      <c r="C290" s="45" t="s">
        <v>434</v>
      </c>
      <c r="D290" s="169">
        <v>2500</v>
      </c>
      <c r="E290" s="74">
        <v>2500</v>
      </c>
      <c r="F290" s="74"/>
      <c r="G290" s="197"/>
      <c r="H290" s="169">
        <v>2500</v>
      </c>
      <c r="I290" s="74">
        <v>2500</v>
      </c>
      <c r="K290" s="255"/>
      <c r="L290" s="151">
        <v>2522</v>
      </c>
      <c r="M290" s="26">
        <v>2522</v>
      </c>
      <c r="N290" s="26"/>
      <c r="O290" s="92"/>
      <c r="P290" s="265"/>
      <c r="U290" s="265"/>
      <c r="V290" s="265"/>
    </row>
    <row r="291" spans="1:22" s="6" customFormat="1">
      <c r="A291" s="64"/>
      <c r="B291" s="41"/>
      <c r="C291" s="219" t="s">
        <v>435</v>
      </c>
      <c r="D291" s="169">
        <v>10000</v>
      </c>
      <c r="E291" s="74">
        <v>10000</v>
      </c>
      <c r="F291" s="74"/>
      <c r="G291" s="197"/>
      <c r="H291" s="169">
        <v>1412</v>
      </c>
      <c r="I291" s="74">
        <v>1412</v>
      </c>
      <c r="K291" s="255"/>
      <c r="L291" s="151">
        <v>482</v>
      </c>
      <c r="M291" s="26">
        <v>482</v>
      </c>
      <c r="N291" s="26"/>
      <c r="O291" s="92"/>
      <c r="U291" s="265"/>
      <c r="V291" s="265"/>
    </row>
    <row r="292" spans="1:22" s="6" customFormat="1">
      <c r="A292" s="64"/>
      <c r="B292" s="41"/>
      <c r="C292" s="45" t="s">
        <v>436</v>
      </c>
      <c r="D292" s="169">
        <v>85000</v>
      </c>
      <c r="E292" s="74">
        <v>85000</v>
      </c>
      <c r="F292" s="74"/>
      <c r="G292" s="197"/>
      <c r="H292" s="169">
        <v>85000</v>
      </c>
      <c r="I292" s="74">
        <v>85000</v>
      </c>
      <c r="K292" s="255"/>
      <c r="L292" s="151">
        <v>190</v>
      </c>
      <c r="M292" s="26">
        <v>190</v>
      </c>
      <c r="N292" s="26"/>
      <c r="O292" s="92"/>
      <c r="U292" s="265"/>
      <c r="V292" s="265"/>
    </row>
    <row r="293" spans="1:22" s="6" customFormat="1">
      <c r="A293" s="64"/>
      <c r="B293" s="41"/>
      <c r="C293" s="45" t="s">
        <v>437</v>
      </c>
      <c r="D293" s="169">
        <v>2000</v>
      </c>
      <c r="E293" s="74">
        <v>2000</v>
      </c>
      <c r="F293" s="74"/>
      <c r="G293" s="197"/>
      <c r="H293" s="169">
        <v>659</v>
      </c>
      <c r="I293" s="74">
        <v>659</v>
      </c>
      <c r="K293" s="255"/>
      <c r="L293" s="151">
        <v>559</v>
      </c>
      <c r="M293" s="26">
        <v>559</v>
      </c>
      <c r="N293" s="26"/>
      <c r="O293" s="92"/>
      <c r="U293" s="265"/>
      <c r="V293" s="265"/>
    </row>
    <row r="294" spans="1:22" s="6" customFormat="1">
      <c r="A294" s="64"/>
      <c r="B294" s="41"/>
      <c r="C294" s="45" t="s">
        <v>459</v>
      </c>
      <c r="D294" s="169">
        <v>4000</v>
      </c>
      <c r="E294" s="74">
        <v>4000</v>
      </c>
      <c r="F294" s="74"/>
      <c r="G294" s="197"/>
      <c r="H294" s="169">
        <v>4000</v>
      </c>
      <c r="I294" s="74">
        <v>4000</v>
      </c>
      <c r="K294" s="255"/>
      <c r="L294" s="151">
        <f>539+4858</f>
        <v>5397</v>
      </c>
      <c r="M294" s="26">
        <v>5397</v>
      </c>
      <c r="N294" s="26"/>
      <c r="O294" s="92"/>
      <c r="U294" s="265"/>
      <c r="V294" s="265"/>
    </row>
    <row r="295" spans="1:22" s="6" customFormat="1">
      <c r="A295" s="64"/>
      <c r="B295" s="41"/>
      <c r="C295" s="45" t="s">
        <v>438</v>
      </c>
      <c r="D295" s="169">
        <v>691</v>
      </c>
      <c r="E295" s="74">
        <v>691</v>
      </c>
      <c r="F295" s="74"/>
      <c r="G295" s="197"/>
      <c r="H295" s="169">
        <v>691</v>
      </c>
      <c r="I295" s="74">
        <v>691</v>
      </c>
      <c r="K295" s="255"/>
      <c r="L295" s="151">
        <v>691</v>
      </c>
      <c r="M295" s="26">
        <v>691</v>
      </c>
      <c r="N295" s="26"/>
      <c r="O295" s="92"/>
      <c r="U295" s="265"/>
      <c r="V295" s="265"/>
    </row>
    <row r="296" spans="1:22" s="6" customFormat="1">
      <c r="A296" s="64"/>
      <c r="B296" s="41"/>
      <c r="C296" s="45" t="s">
        <v>439</v>
      </c>
      <c r="D296" s="169">
        <v>6000</v>
      </c>
      <c r="E296" s="74">
        <v>6000</v>
      </c>
      <c r="F296" s="74"/>
      <c r="G296" s="197"/>
      <c r="H296" s="169">
        <v>6000</v>
      </c>
      <c r="I296" s="74">
        <v>6000</v>
      </c>
      <c r="K296" s="255"/>
      <c r="L296" s="151"/>
      <c r="M296" s="26"/>
      <c r="N296" s="26"/>
      <c r="O296" s="92"/>
      <c r="U296" s="265"/>
      <c r="V296" s="265"/>
    </row>
    <row r="297" spans="1:22" s="6" customFormat="1">
      <c r="A297" s="64"/>
      <c r="B297" s="41"/>
      <c r="C297" s="45" t="s">
        <v>440</v>
      </c>
      <c r="D297" s="169">
        <v>8670</v>
      </c>
      <c r="E297" s="74">
        <v>8670</v>
      </c>
      <c r="F297" s="74"/>
      <c r="G297" s="197"/>
      <c r="H297" s="169">
        <v>8670</v>
      </c>
      <c r="I297" s="74">
        <v>8670</v>
      </c>
      <c r="K297" s="255"/>
      <c r="L297" s="151">
        <v>8148</v>
      </c>
      <c r="M297" s="26">
        <v>8148</v>
      </c>
      <c r="N297" s="26"/>
      <c r="O297" s="92"/>
      <c r="U297" s="265"/>
      <c r="V297" s="265"/>
    </row>
    <row r="298" spans="1:22" s="6" customFormat="1">
      <c r="A298" s="64"/>
      <c r="B298" s="41"/>
      <c r="C298" s="45" t="s">
        <v>441</v>
      </c>
      <c r="D298" s="169">
        <v>3948</v>
      </c>
      <c r="E298" s="74">
        <v>3948</v>
      </c>
      <c r="F298" s="74"/>
      <c r="G298" s="197"/>
      <c r="H298" s="169">
        <v>3948</v>
      </c>
      <c r="I298" s="74">
        <v>3948</v>
      </c>
      <c r="K298" s="255"/>
      <c r="L298" s="151">
        <v>3948</v>
      </c>
      <c r="M298" s="26">
        <v>3948</v>
      </c>
      <c r="N298" s="26"/>
      <c r="O298" s="92"/>
      <c r="U298" s="265"/>
      <c r="V298" s="265"/>
    </row>
    <row r="299" spans="1:22" s="6" customFormat="1">
      <c r="A299" s="64"/>
      <c r="B299" s="41"/>
      <c r="C299" s="45" t="s">
        <v>93</v>
      </c>
      <c r="D299" s="169">
        <v>2000</v>
      </c>
      <c r="E299" s="74">
        <v>2000</v>
      </c>
      <c r="F299" s="74"/>
      <c r="G299" s="197"/>
      <c r="H299" s="169">
        <v>0</v>
      </c>
      <c r="I299" s="74">
        <v>0</v>
      </c>
      <c r="K299" s="255"/>
      <c r="L299" s="151">
        <v>0</v>
      </c>
      <c r="M299" s="26">
        <v>0</v>
      </c>
      <c r="N299" s="26"/>
      <c r="O299" s="92"/>
      <c r="U299" s="265"/>
      <c r="V299" s="265"/>
    </row>
    <row r="300" spans="1:22" s="6" customFormat="1">
      <c r="A300" s="64"/>
      <c r="B300" s="41"/>
      <c r="C300" s="45" t="s">
        <v>94</v>
      </c>
      <c r="D300" s="169">
        <v>1000</v>
      </c>
      <c r="E300" s="74">
        <v>1000</v>
      </c>
      <c r="F300" s="74"/>
      <c r="G300" s="197"/>
      <c r="H300" s="169">
        <v>1000</v>
      </c>
      <c r="I300" s="74">
        <v>1000</v>
      </c>
      <c r="K300" s="255"/>
      <c r="L300" s="151">
        <v>366</v>
      </c>
      <c r="M300" s="26">
        <v>366</v>
      </c>
      <c r="N300" s="26"/>
      <c r="O300" s="92"/>
      <c r="U300" s="265"/>
      <c r="V300" s="265"/>
    </row>
    <row r="301" spans="1:22" s="6" customFormat="1">
      <c r="A301" s="64"/>
      <c r="B301" s="41"/>
      <c r="C301" s="45" t="s">
        <v>95</v>
      </c>
      <c r="D301" s="169">
        <v>1000</v>
      </c>
      <c r="E301" s="74">
        <v>1000</v>
      </c>
      <c r="F301" s="74"/>
      <c r="G301" s="197"/>
      <c r="H301" s="169">
        <v>1000</v>
      </c>
      <c r="I301" s="74">
        <v>1000</v>
      </c>
      <c r="K301" s="255"/>
      <c r="L301" s="151">
        <v>0</v>
      </c>
      <c r="M301" s="26">
        <v>0</v>
      </c>
      <c r="N301" s="26"/>
      <c r="O301" s="92"/>
      <c r="U301" s="265"/>
      <c r="V301" s="265"/>
    </row>
    <row r="302" spans="1:22" s="6" customFormat="1">
      <c r="A302" s="64"/>
      <c r="B302" s="41"/>
      <c r="C302" s="45" t="s">
        <v>76</v>
      </c>
      <c r="D302" s="169">
        <v>1500</v>
      </c>
      <c r="E302" s="74">
        <v>1500</v>
      </c>
      <c r="F302" s="74"/>
      <c r="G302" s="197"/>
      <c r="H302" s="169">
        <v>1500</v>
      </c>
      <c r="I302" s="74">
        <v>1500</v>
      </c>
      <c r="K302" s="255"/>
      <c r="L302" s="151">
        <v>273</v>
      </c>
      <c r="M302" s="26">
        <v>273</v>
      </c>
      <c r="N302" s="26"/>
      <c r="O302" s="92"/>
      <c r="U302" s="265"/>
      <c r="V302" s="265"/>
    </row>
    <row r="303" spans="1:22" s="6" customFormat="1">
      <c r="A303" s="64"/>
      <c r="B303" s="41"/>
      <c r="C303" s="45" t="s">
        <v>96</v>
      </c>
      <c r="D303" s="169">
        <v>1000</v>
      </c>
      <c r="E303" s="74">
        <v>1000</v>
      </c>
      <c r="F303" s="74"/>
      <c r="G303" s="197"/>
      <c r="H303" s="169">
        <v>1000</v>
      </c>
      <c r="I303" s="74">
        <v>1000</v>
      </c>
      <c r="K303" s="255"/>
      <c r="L303" s="151">
        <v>0</v>
      </c>
      <c r="M303" s="26">
        <v>0</v>
      </c>
      <c r="N303" s="26"/>
      <c r="O303" s="92"/>
      <c r="U303" s="265"/>
      <c r="V303" s="265"/>
    </row>
    <row r="304" spans="1:22" s="6" customFormat="1">
      <c r="A304" s="64"/>
      <c r="B304" s="41"/>
      <c r="C304" s="45" t="s">
        <v>97</v>
      </c>
      <c r="D304" s="169">
        <v>2000</v>
      </c>
      <c r="E304" s="74">
        <v>2000</v>
      </c>
      <c r="F304" s="74"/>
      <c r="G304" s="197"/>
      <c r="H304" s="169">
        <v>2000</v>
      </c>
      <c r="I304" s="74">
        <v>2000</v>
      </c>
      <c r="K304" s="255"/>
      <c r="L304" s="151">
        <v>250</v>
      </c>
      <c r="M304" s="26">
        <v>250</v>
      </c>
      <c r="N304" s="26"/>
      <c r="O304" s="92"/>
      <c r="U304" s="265"/>
      <c r="V304" s="265"/>
    </row>
    <row r="305" spans="1:22" s="6" customFormat="1">
      <c r="A305" s="64"/>
      <c r="B305" s="41"/>
      <c r="C305" s="45" t="s">
        <v>77</v>
      </c>
      <c r="D305" s="169"/>
      <c r="E305" s="74"/>
      <c r="F305" s="74"/>
      <c r="G305" s="197"/>
      <c r="H305" s="151">
        <v>4500</v>
      </c>
      <c r="I305" s="27">
        <v>4500</v>
      </c>
      <c r="K305" s="255"/>
      <c r="L305" s="151">
        <v>3529</v>
      </c>
      <c r="M305" s="26">
        <v>3529</v>
      </c>
      <c r="N305" s="26"/>
      <c r="O305" s="92"/>
      <c r="U305" s="265"/>
      <c r="V305" s="265"/>
    </row>
    <row r="306" spans="1:22" s="6" customFormat="1">
      <c r="A306" s="64"/>
      <c r="B306" s="41"/>
      <c r="C306" s="45" t="s">
        <v>78</v>
      </c>
      <c r="D306" s="169"/>
      <c r="E306" s="74"/>
      <c r="F306" s="74"/>
      <c r="G306" s="256"/>
      <c r="H306" s="151">
        <v>7037</v>
      </c>
      <c r="I306" s="27">
        <v>7037</v>
      </c>
      <c r="K306" s="255"/>
      <c r="L306" s="151">
        <v>0</v>
      </c>
      <c r="M306" s="26">
        <v>0</v>
      </c>
      <c r="N306" s="26"/>
      <c r="O306" s="92"/>
      <c r="U306" s="265"/>
      <c r="V306" s="265"/>
    </row>
    <row r="307" spans="1:22" s="6" customFormat="1" ht="30">
      <c r="A307" s="64"/>
      <c r="B307" s="41"/>
      <c r="C307" s="45" t="s">
        <v>79</v>
      </c>
      <c r="D307" s="169"/>
      <c r="E307" s="74"/>
      <c r="F307" s="74"/>
      <c r="G307" s="252"/>
      <c r="H307" s="151">
        <v>1341</v>
      </c>
      <c r="I307" s="27">
        <v>1341</v>
      </c>
      <c r="K307" s="255"/>
      <c r="L307" s="151">
        <v>1341</v>
      </c>
      <c r="M307" s="26">
        <v>1341</v>
      </c>
      <c r="N307" s="26"/>
      <c r="O307" s="92"/>
      <c r="U307" s="265"/>
      <c r="V307" s="265"/>
    </row>
    <row r="308" spans="1:22" s="6" customFormat="1">
      <c r="A308" s="64"/>
      <c r="B308" s="41"/>
      <c r="C308" s="45" t="s">
        <v>460</v>
      </c>
      <c r="D308" s="169"/>
      <c r="E308" s="74"/>
      <c r="F308" s="74"/>
      <c r="G308" s="252"/>
      <c r="H308" s="151">
        <v>1055</v>
      </c>
      <c r="I308" s="27">
        <v>1055</v>
      </c>
      <c r="K308" s="255"/>
      <c r="L308" s="151">
        <v>1055</v>
      </c>
      <c r="M308" s="26">
        <v>1055</v>
      </c>
      <c r="N308" s="26"/>
      <c r="O308" s="92"/>
      <c r="U308" s="265"/>
      <c r="V308" s="265"/>
    </row>
    <row r="309" spans="1:22" s="6" customFormat="1">
      <c r="A309" s="64"/>
      <c r="B309" s="41"/>
      <c r="C309" s="45" t="s">
        <v>461</v>
      </c>
      <c r="D309" s="169"/>
      <c r="E309" s="74"/>
      <c r="F309" s="74"/>
      <c r="G309" s="252"/>
      <c r="H309" s="151">
        <v>0</v>
      </c>
      <c r="I309" s="27">
        <v>0</v>
      </c>
      <c r="K309" s="255"/>
      <c r="L309" s="151">
        <v>0</v>
      </c>
      <c r="M309" s="26">
        <v>0</v>
      </c>
      <c r="N309" s="26"/>
      <c r="O309" s="92"/>
      <c r="U309" s="265"/>
      <c r="V309" s="265"/>
    </row>
    <row r="310" spans="1:22" s="6" customFormat="1">
      <c r="A310" s="64"/>
      <c r="B310" s="41"/>
      <c r="C310" s="43" t="s">
        <v>221</v>
      </c>
      <c r="D310" s="100">
        <f>SUM(D263:D305)</f>
        <v>211309</v>
      </c>
      <c r="E310" s="44">
        <f>SUM(E263:E305)</f>
        <v>211309</v>
      </c>
      <c r="F310" s="44">
        <f>SUM(F263:F305)</f>
        <v>0</v>
      </c>
      <c r="G310" s="102">
        <f>SUM(G263:G305)</f>
        <v>0</v>
      </c>
      <c r="H310" s="100">
        <f>SUM(H263:H309)</f>
        <v>252083</v>
      </c>
      <c r="I310" s="44">
        <f t="shared" ref="I310:O310" si="30">SUM(I263:I309)</f>
        <v>252083</v>
      </c>
      <c r="J310" s="44">
        <f t="shared" si="30"/>
        <v>0</v>
      </c>
      <c r="K310" s="102">
        <f t="shared" si="30"/>
        <v>0</v>
      </c>
      <c r="L310" s="100">
        <f t="shared" si="30"/>
        <v>83363</v>
      </c>
      <c r="M310" s="44">
        <f t="shared" si="30"/>
        <v>83363</v>
      </c>
      <c r="N310" s="44">
        <f t="shared" si="30"/>
        <v>0</v>
      </c>
      <c r="O310" s="102">
        <f t="shared" si="30"/>
        <v>0</v>
      </c>
      <c r="U310" s="265"/>
      <c r="V310" s="265"/>
    </row>
    <row r="311" spans="1:22" s="6" customFormat="1">
      <c r="A311" s="64"/>
      <c r="B311" s="41"/>
      <c r="C311" s="43"/>
      <c r="D311" s="160"/>
      <c r="E311" s="167"/>
      <c r="F311" s="167"/>
      <c r="G311" s="253"/>
      <c r="H311" s="338"/>
      <c r="K311" s="255"/>
      <c r="L311" s="151"/>
      <c r="M311" s="26"/>
      <c r="N311" s="26"/>
      <c r="O311" s="92"/>
      <c r="U311" s="265"/>
      <c r="V311" s="265"/>
    </row>
    <row r="312" spans="1:22" s="6" customFormat="1">
      <c r="A312" s="64"/>
      <c r="B312" s="69"/>
      <c r="C312" s="43"/>
      <c r="D312" s="160"/>
      <c r="E312" s="167"/>
      <c r="F312" s="167"/>
      <c r="G312" s="253"/>
      <c r="H312" s="338"/>
      <c r="K312" s="255"/>
      <c r="L312" s="151"/>
      <c r="M312" s="26"/>
      <c r="N312" s="26"/>
      <c r="O312" s="92"/>
      <c r="U312" s="265"/>
      <c r="V312" s="265"/>
    </row>
    <row r="313" spans="1:22" s="6" customFormat="1">
      <c r="A313" s="64"/>
      <c r="B313" s="41" t="s">
        <v>162</v>
      </c>
      <c r="C313" s="22" t="s">
        <v>272</v>
      </c>
      <c r="D313" s="160"/>
      <c r="E313" s="167"/>
      <c r="F313" s="167"/>
      <c r="G313" s="253"/>
      <c r="H313" s="338"/>
      <c r="K313" s="255"/>
      <c r="L313" s="151"/>
      <c r="M313" s="26"/>
      <c r="N313" s="26"/>
      <c r="O313" s="92"/>
      <c r="U313" s="265"/>
      <c r="V313" s="265"/>
    </row>
    <row r="314" spans="1:22" s="6" customFormat="1">
      <c r="A314" s="64"/>
      <c r="B314" s="41"/>
      <c r="C314" s="22" t="s">
        <v>140</v>
      </c>
      <c r="D314" s="151"/>
      <c r="E314" s="26"/>
      <c r="F314" s="26"/>
      <c r="G314" s="244"/>
      <c r="H314" s="338"/>
      <c r="K314" s="255"/>
      <c r="L314" s="151"/>
      <c r="M314" s="26"/>
      <c r="N314" s="26"/>
      <c r="O314" s="92"/>
      <c r="U314" s="265"/>
      <c r="V314" s="265"/>
    </row>
    <row r="315" spans="1:22" s="6" customFormat="1">
      <c r="A315" s="20"/>
      <c r="B315" s="27"/>
      <c r="C315" s="22" t="s">
        <v>183</v>
      </c>
      <c r="D315" s="151">
        <v>6455</v>
      </c>
      <c r="E315" s="26">
        <v>6455</v>
      </c>
      <c r="F315" s="26"/>
      <c r="G315" s="244"/>
      <c r="H315" s="151">
        <v>6455</v>
      </c>
      <c r="I315" s="26">
        <v>6455</v>
      </c>
      <c r="J315" s="26"/>
      <c r="K315" s="244"/>
      <c r="L315" s="151">
        <v>6455</v>
      </c>
      <c r="M315" s="26">
        <v>6455</v>
      </c>
      <c r="N315" s="26"/>
      <c r="O315" s="92"/>
      <c r="U315" s="265"/>
      <c r="V315" s="265"/>
    </row>
    <row r="316" spans="1:22" s="6" customFormat="1" ht="30">
      <c r="A316" s="20"/>
      <c r="B316" s="27"/>
      <c r="C316" s="242" t="s">
        <v>80</v>
      </c>
      <c r="D316" s="151"/>
      <c r="E316" s="26"/>
      <c r="F316" s="26"/>
      <c r="G316" s="244"/>
      <c r="H316" s="151">
        <v>345352</v>
      </c>
      <c r="I316" s="26">
        <v>345352</v>
      </c>
      <c r="J316" s="26"/>
      <c r="K316" s="244"/>
      <c r="L316" s="151">
        <v>345352</v>
      </c>
      <c r="M316" s="26">
        <v>345352</v>
      </c>
      <c r="N316" s="26"/>
      <c r="O316" s="92"/>
      <c r="U316" s="265"/>
      <c r="V316" s="265"/>
    </row>
    <row r="317" spans="1:22" s="6" customFormat="1" ht="30">
      <c r="A317" s="20"/>
      <c r="B317" s="27"/>
      <c r="C317" s="254" t="s">
        <v>462</v>
      </c>
      <c r="D317" s="151"/>
      <c r="E317" s="26"/>
      <c r="F317" s="26"/>
      <c r="G317" s="244"/>
      <c r="H317" s="151">
        <v>6477</v>
      </c>
      <c r="I317" s="26">
        <v>6477</v>
      </c>
      <c r="J317" s="26"/>
      <c r="K317" s="244"/>
      <c r="L317" s="151">
        <v>6477</v>
      </c>
      <c r="M317" s="26">
        <v>6477</v>
      </c>
      <c r="N317" s="26"/>
      <c r="O317" s="92"/>
      <c r="U317" s="265"/>
      <c r="V317" s="265"/>
    </row>
    <row r="318" spans="1:22" s="6" customFormat="1">
      <c r="A318" s="20"/>
      <c r="B318" s="41"/>
      <c r="C318" s="35" t="s">
        <v>153</v>
      </c>
      <c r="D318" s="99">
        <f>SUM(D315)</f>
        <v>6455</v>
      </c>
      <c r="E318" s="37">
        <f>SUM(E315)</f>
        <v>6455</v>
      </c>
      <c r="F318" s="37">
        <f>SUM(F315)</f>
        <v>0</v>
      </c>
      <c r="G318" s="240">
        <f>SUM(G315)</f>
        <v>0</v>
      </c>
      <c r="H318" s="99">
        <f>SUM(H315:H317)</f>
        <v>358284</v>
      </c>
      <c r="I318" s="37">
        <f>SUM(I315:I317)</f>
        <v>358284</v>
      </c>
      <c r="J318" s="37">
        <f t="shared" ref="J318:O318" si="31">SUM(J315:J317)</f>
        <v>0</v>
      </c>
      <c r="K318" s="240">
        <f t="shared" si="31"/>
        <v>0</v>
      </c>
      <c r="L318" s="99">
        <f t="shared" si="31"/>
        <v>358284</v>
      </c>
      <c r="M318" s="37">
        <f t="shared" si="31"/>
        <v>358284</v>
      </c>
      <c r="N318" s="37">
        <f t="shared" si="31"/>
        <v>0</v>
      </c>
      <c r="O318" s="98">
        <f t="shared" si="31"/>
        <v>0</v>
      </c>
      <c r="U318" s="265"/>
      <c r="V318" s="265"/>
    </row>
    <row r="319" spans="1:22" s="6" customFormat="1">
      <c r="A319" s="72"/>
      <c r="B319" s="73"/>
      <c r="C319" s="22" t="s">
        <v>151</v>
      </c>
      <c r="D319" s="151"/>
      <c r="E319" s="26"/>
      <c r="F319" s="26"/>
      <c r="G319" s="244"/>
      <c r="H319" s="151"/>
      <c r="I319" s="26"/>
      <c r="J319" s="26"/>
      <c r="K319" s="244"/>
      <c r="L319" s="151"/>
      <c r="M319" s="26"/>
      <c r="N319" s="26"/>
      <c r="O319" s="92"/>
      <c r="U319" s="265"/>
      <c r="V319" s="265"/>
    </row>
    <row r="320" spans="1:22" s="6" customFormat="1">
      <c r="A320" s="20"/>
      <c r="B320" s="73"/>
      <c r="C320" s="22" t="s">
        <v>308</v>
      </c>
      <c r="D320" s="151">
        <v>1500</v>
      </c>
      <c r="E320" s="26">
        <v>1500</v>
      </c>
      <c r="F320" s="26"/>
      <c r="G320" s="244"/>
      <c r="H320" s="151">
        <v>0</v>
      </c>
      <c r="I320" s="26">
        <v>0</v>
      </c>
      <c r="J320" s="26"/>
      <c r="K320" s="244"/>
      <c r="L320" s="151">
        <v>0</v>
      </c>
      <c r="M320" s="26">
        <v>0</v>
      </c>
      <c r="N320" s="26"/>
      <c r="O320" s="92"/>
      <c r="U320" s="265"/>
      <c r="V320" s="265"/>
    </row>
    <row r="321" spans="1:22" s="6" customFormat="1">
      <c r="A321" s="20"/>
      <c r="B321" s="73"/>
      <c r="C321" s="22" t="s">
        <v>81</v>
      </c>
      <c r="D321" s="151"/>
      <c r="E321" s="26"/>
      <c r="F321" s="26"/>
      <c r="G321" s="244"/>
      <c r="H321" s="151">
        <v>479</v>
      </c>
      <c r="I321" s="26">
        <v>479</v>
      </c>
      <c r="J321" s="26"/>
      <c r="K321" s="244"/>
      <c r="L321" s="151">
        <v>479</v>
      </c>
      <c r="M321" s="26">
        <v>479</v>
      </c>
      <c r="N321" s="26"/>
      <c r="O321" s="92"/>
      <c r="U321" s="265"/>
      <c r="V321" s="265"/>
    </row>
    <row r="322" spans="1:22" s="6" customFormat="1">
      <c r="A322" s="20"/>
      <c r="B322" s="73"/>
      <c r="C322" s="22" t="s">
        <v>82</v>
      </c>
      <c r="D322" s="151"/>
      <c r="E322" s="26"/>
      <c r="F322" s="26"/>
      <c r="G322" s="244"/>
      <c r="H322" s="151">
        <v>1500</v>
      </c>
      <c r="I322" s="26"/>
      <c r="J322" s="26">
        <v>1500</v>
      </c>
      <c r="K322" s="244"/>
      <c r="L322" s="151">
        <v>1500</v>
      </c>
      <c r="M322" s="26"/>
      <c r="N322" s="26">
        <v>1500</v>
      </c>
      <c r="O322" s="92"/>
      <c r="U322" s="265"/>
      <c r="V322" s="265"/>
    </row>
    <row r="323" spans="1:22" s="6" customFormat="1">
      <c r="A323" s="20"/>
      <c r="B323" s="73"/>
      <c r="C323" s="22" t="s">
        <v>527</v>
      </c>
      <c r="D323" s="151"/>
      <c r="E323" s="26"/>
      <c r="F323" s="26"/>
      <c r="G323" s="244"/>
      <c r="H323" s="151"/>
      <c r="I323" s="26"/>
      <c r="J323" s="26"/>
      <c r="K323" s="244"/>
      <c r="L323" s="151">
        <v>400</v>
      </c>
      <c r="M323" s="26"/>
      <c r="N323" s="26">
        <v>400</v>
      </c>
      <c r="O323" s="92"/>
      <c r="U323" s="265"/>
      <c r="V323" s="265"/>
    </row>
    <row r="324" spans="1:22" s="6" customFormat="1">
      <c r="A324" s="20"/>
      <c r="B324" s="73"/>
      <c r="C324" s="35" t="s">
        <v>153</v>
      </c>
      <c r="D324" s="99">
        <f>SUM(D320:D320)</f>
        <v>1500</v>
      </c>
      <c r="E324" s="37">
        <f>SUM(E320:E320)</f>
        <v>1500</v>
      </c>
      <c r="F324" s="37">
        <f>SUM(F320:F320)</f>
        <v>0</v>
      </c>
      <c r="G324" s="240">
        <f>SUM(G320:G320)</f>
        <v>0</v>
      </c>
      <c r="H324" s="99">
        <f t="shared" ref="H324:K324" si="32">SUM(H320:H322)</f>
        <v>1979</v>
      </c>
      <c r="I324" s="37">
        <f t="shared" si="32"/>
        <v>479</v>
      </c>
      <c r="J324" s="37">
        <f t="shared" si="32"/>
        <v>1500</v>
      </c>
      <c r="K324" s="240">
        <f t="shared" si="32"/>
        <v>0</v>
      </c>
      <c r="L324" s="99">
        <f>SUM(L320:L323)</f>
        <v>2379</v>
      </c>
      <c r="M324" s="37">
        <f t="shared" ref="M324:O324" si="33">SUM(M320:M323)</f>
        <v>479</v>
      </c>
      <c r="N324" s="37">
        <f t="shared" si="33"/>
        <v>1900</v>
      </c>
      <c r="O324" s="240">
        <f t="shared" si="33"/>
        <v>0</v>
      </c>
      <c r="U324" s="265"/>
      <c r="V324" s="265"/>
    </row>
    <row r="325" spans="1:22" s="6" customFormat="1">
      <c r="A325" s="20"/>
      <c r="B325" s="73"/>
      <c r="C325" s="43" t="s">
        <v>222</v>
      </c>
      <c r="D325" s="100">
        <f t="shared" ref="D325:O325" si="34">D318+D324</f>
        <v>7955</v>
      </c>
      <c r="E325" s="44">
        <f t="shared" si="34"/>
        <v>7955</v>
      </c>
      <c r="F325" s="44">
        <f t="shared" si="34"/>
        <v>0</v>
      </c>
      <c r="G325" s="102">
        <f t="shared" si="34"/>
        <v>0</v>
      </c>
      <c r="H325" s="100">
        <f t="shared" si="34"/>
        <v>360263</v>
      </c>
      <c r="I325" s="44">
        <f t="shared" si="34"/>
        <v>358763</v>
      </c>
      <c r="J325" s="44">
        <f t="shared" si="34"/>
        <v>1500</v>
      </c>
      <c r="K325" s="102">
        <f t="shared" si="34"/>
        <v>0</v>
      </c>
      <c r="L325" s="100">
        <f t="shared" si="34"/>
        <v>360663</v>
      </c>
      <c r="M325" s="44">
        <f t="shared" si="34"/>
        <v>358763</v>
      </c>
      <c r="N325" s="44">
        <f t="shared" si="34"/>
        <v>1900</v>
      </c>
      <c r="O325" s="337">
        <f t="shared" si="34"/>
        <v>0</v>
      </c>
      <c r="U325" s="265"/>
      <c r="V325" s="265"/>
    </row>
    <row r="326" spans="1:22" s="6" customFormat="1">
      <c r="A326" s="20"/>
      <c r="B326" s="41"/>
      <c r="C326" s="43"/>
      <c r="D326" s="160"/>
      <c r="E326" s="167"/>
      <c r="F326" s="167"/>
      <c r="G326" s="253"/>
      <c r="H326" s="160"/>
      <c r="I326" s="167"/>
      <c r="J326" s="167"/>
      <c r="K326" s="253"/>
      <c r="L326" s="151"/>
      <c r="M326" s="26"/>
      <c r="N326" s="26"/>
      <c r="O326" s="92"/>
      <c r="U326" s="265"/>
      <c r="V326" s="265"/>
    </row>
    <row r="327" spans="1:22" s="6" customFormat="1">
      <c r="A327" s="20"/>
      <c r="B327" s="41"/>
      <c r="C327" s="25" t="s">
        <v>123</v>
      </c>
      <c r="D327" s="150">
        <f t="shared" ref="D327:O327" si="35">D90+D99+D161+D179+D228+D260+D310+D325</f>
        <v>2004280</v>
      </c>
      <c r="E327" s="29">
        <f t="shared" si="35"/>
        <v>1367259</v>
      </c>
      <c r="F327" s="29">
        <f t="shared" si="35"/>
        <v>456321</v>
      </c>
      <c r="G327" s="159">
        <f t="shared" si="35"/>
        <v>180700</v>
      </c>
      <c r="H327" s="150">
        <f t="shared" si="35"/>
        <v>2469368</v>
      </c>
      <c r="I327" s="29">
        <f t="shared" si="35"/>
        <v>1839479</v>
      </c>
      <c r="J327" s="29">
        <f t="shared" si="35"/>
        <v>470375</v>
      </c>
      <c r="K327" s="159">
        <f t="shared" si="35"/>
        <v>159214</v>
      </c>
      <c r="L327" s="150">
        <f t="shared" si="35"/>
        <v>2012362</v>
      </c>
      <c r="M327" s="29">
        <f t="shared" si="35"/>
        <v>1481041</v>
      </c>
      <c r="N327" s="29">
        <f t="shared" si="35"/>
        <v>371707</v>
      </c>
      <c r="O327" s="336">
        <f t="shared" si="35"/>
        <v>159614</v>
      </c>
      <c r="U327" s="265"/>
    </row>
    <row r="328" spans="1:22" s="6" customFormat="1">
      <c r="A328" s="20"/>
      <c r="B328" s="75"/>
      <c r="C328" s="76"/>
      <c r="D328" s="161"/>
      <c r="E328" s="168"/>
      <c r="F328" s="168"/>
      <c r="G328" s="261"/>
      <c r="H328" s="338"/>
      <c r="K328" s="255"/>
      <c r="L328" s="153"/>
      <c r="M328" s="27"/>
      <c r="N328" s="27"/>
      <c r="O328" s="80"/>
    </row>
    <row r="329" spans="1:22" s="6" customFormat="1">
      <c r="A329" s="20"/>
      <c r="B329" s="69"/>
      <c r="C329" s="25" t="s">
        <v>170</v>
      </c>
      <c r="D329" s="154"/>
      <c r="E329" s="30"/>
      <c r="F329" s="30"/>
      <c r="G329" s="239"/>
      <c r="H329" s="338"/>
      <c r="K329" s="255"/>
      <c r="L329" s="153"/>
      <c r="M329" s="27"/>
      <c r="N329" s="27"/>
      <c r="O329" s="80"/>
    </row>
    <row r="330" spans="1:22" s="6" customFormat="1">
      <c r="A330" s="20"/>
      <c r="B330" s="41"/>
      <c r="C330" s="22" t="s">
        <v>152</v>
      </c>
      <c r="D330" s="153">
        <v>0</v>
      </c>
      <c r="E330" s="27">
        <v>0</v>
      </c>
      <c r="F330" s="27">
        <v>0</v>
      </c>
      <c r="G330" s="237">
        <v>0</v>
      </c>
      <c r="H330" s="151">
        <v>77797</v>
      </c>
      <c r="I330" s="26">
        <v>77797</v>
      </c>
      <c r="J330" s="26">
        <v>0</v>
      </c>
      <c r="K330" s="244">
        <v>0</v>
      </c>
      <c r="L330" s="151">
        <v>77797</v>
      </c>
      <c r="M330" s="26">
        <v>77797</v>
      </c>
      <c r="N330" s="26">
        <v>0</v>
      </c>
      <c r="O330" s="244">
        <v>0</v>
      </c>
    </row>
    <row r="331" spans="1:22" s="6" customFormat="1">
      <c r="A331" s="20"/>
      <c r="B331" s="41"/>
      <c r="C331" s="22" t="s">
        <v>234</v>
      </c>
      <c r="D331" s="153">
        <v>0</v>
      </c>
      <c r="E331" s="27">
        <v>0</v>
      </c>
      <c r="F331" s="27">
        <v>0</v>
      </c>
      <c r="G331" s="237">
        <v>0</v>
      </c>
      <c r="H331" s="151">
        <v>115436</v>
      </c>
      <c r="I331" s="26">
        <v>115436</v>
      </c>
      <c r="J331" s="26">
        <v>0</v>
      </c>
      <c r="K331" s="244">
        <v>0</v>
      </c>
      <c r="L331" s="151">
        <v>115436</v>
      </c>
      <c r="M331" s="26">
        <v>115436</v>
      </c>
      <c r="N331" s="26">
        <v>0</v>
      </c>
      <c r="O331" s="244">
        <v>0</v>
      </c>
    </row>
    <row r="332" spans="1:22" s="6" customFormat="1">
      <c r="A332" s="20"/>
      <c r="B332" s="41"/>
      <c r="C332" s="22" t="s">
        <v>111</v>
      </c>
      <c r="D332" s="153">
        <v>0</v>
      </c>
      <c r="E332" s="27">
        <v>0</v>
      </c>
      <c r="F332" s="27">
        <v>0</v>
      </c>
      <c r="G332" s="237">
        <v>0</v>
      </c>
      <c r="H332" s="151">
        <v>191684</v>
      </c>
      <c r="I332" s="26">
        <v>191684</v>
      </c>
      <c r="J332" s="26">
        <v>0</v>
      </c>
      <c r="K332" s="244">
        <v>0</v>
      </c>
      <c r="L332" s="151">
        <v>191684</v>
      </c>
      <c r="M332" s="26">
        <v>191684</v>
      </c>
      <c r="N332" s="26">
        <v>0</v>
      </c>
      <c r="O332" s="244">
        <v>0</v>
      </c>
    </row>
    <row r="333" spans="1:22" s="6" customFormat="1">
      <c r="A333" s="20"/>
      <c r="B333" s="41"/>
      <c r="C333" s="22" t="s">
        <v>83</v>
      </c>
      <c r="D333" s="153">
        <v>0</v>
      </c>
      <c r="E333" s="27">
        <v>0</v>
      </c>
      <c r="F333" s="27">
        <v>0</v>
      </c>
      <c r="G333" s="237">
        <v>0</v>
      </c>
      <c r="H333" s="151">
        <v>1475</v>
      </c>
      <c r="I333" s="26">
        <v>1475</v>
      </c>
      <c r="J333" s="26">
        <v>0</v>
      </c>
      <c r="K333" s="244">
        <v>0</v>
      </c>
      <c r="L333" s="151">
        <v>1475</v>
      </c>
      <c r="M333" s="26">
        <v>1475</v>
      </c>
      <c r="N333" s="26">
        <v>0</v>
      </c>
      <c r="O333" s="244">
        <v>0</v>
      </c>
    </row>
    <row r="334" spans="1:22" s="6" customFormat="1">
      <c r="A334" s="20"/>
      <c r="B334" s="41"/>
      <c r="C334" s="43" t="s">
        <v>153</v>
      </c>
      <c r="D334" s="101">
        <f t="shared" ref="D334:K334" si="36">SUM(D330:D333)</f>
        <v>0</v>
      </c>
      <c r="E334" s="67">
        <f t="shared" si="36"/>
        <v>0</v>
      </c>
      <c r="F334" s="67">
        <f t="shared" si="36"/>
        <v>0</v>
      </c>
      <c r="G334" s="251">
        <f t="shared" si="36"/>
        <v>0</v>
      </c>
      <c r="H334" s="101">
        <f t="shared" si="36"/>
        <v>386392</v>
      </c>
      <c r="I334" s="67">
        <f t="shared" si="36"/>
        <v>386392</v>
      </c>
      <c r="J334" s="67">
        <f t="shared" si="36"/>
        <v>0</v>
      </c>
      <c r="K334" s="251">
        <f t="shared" si="36"/>
        <v>0</v>
      </c>
      <c r="L334" s="101">
        <f t="shared" ref="L334:O334" si="37">SUM(L330:L333)</f>
        <v>386392</v>
      </c>
      <c r="M334" s="67">
        <f t="shared" si="37"/>
        <v>386392</v>
      </c>
      <c r="N334" s="67">
        <f t="shared" si="37"/>
        <v>0</v>
      </c>
      <c r="O334" s="251">
        <f t="shared" si="37"/>
        <v>0</v>
      </c>
    </row>
    <row r="335" spans="1:22" s="6" customFormat="1">
      <c r="A335" s="20"/>
      <c r="B335" s="41"/>
      <c r="C335" s="43"/>
      <c r="D335" s="160"/>
      <c r="E335" s="167"/>
      <c r="F335" s="167"/>
      <c r="G335" s="221"/>
      <c r="H335" s="160"/>
      <c r="I335" s="167"/>
      <c r="J335" s="167"/>
      <c r="K335" s="253"/>
      <c r="L335" s="153"/>
      <c r="M335" s="27"/>
      <c r="N335" s="27"/>
      <c r="O335" s="80"/>
    </row>
    <row r="336" spans="1:22" s="6" customFormat="1">
      <c r="A336" s="20"/>
      <c r="B336" s="28"/>
      <c r="C336" s="22"/>
      <c r="D336" s="153"/>
      <c r="E336" s="27"/>
      <c r="F336" s="27"/>
      <c r="G336" s="187"/>
      <c r="H336" s="153"/>
      <c r="I336" s="27"/>
      <c r="J336" s="27"/>
      <c r="K336" s="237"/>
      <c r="L336" s="153"/>
      <c r="M336" s="27"/>
      <c r="N336" s="27"/>
      <c r="O336" s="80"/>
    </row>
    <row r="337" spans="1:15" s="6" customFormat="1" ht="17.25" thickBot="1">
      <c r="A337" s="49"/>
      <c r="B337" s="77"/>
      <c r="C337" s="50" t="s">
        <v>132</v>
      </c>
      <c r="D337" s="51">
        <f t="shared" ref="D337:O337" si="38">SUM(D59,D80,D334,D327)</f>
        <v>3025775</v>
      </c>
      <c r="E337" s="51">
        <f t="shared" si="38"/>
        <v>2382896</v>
      </c>
      <c r="F337" s="51">
        <f t="shared" si="38"/>
        <v>462179</v>
      </c>
      <c r="G337" s="224">
        <f t="shared" si="38"/>
        <v>180700</v>
      </c>
      <c r="H337" s="184">
        <f t="shared" si="38"/>
        <v>3934654</v>
      </c>
      <c r="I337" s="51">
        <f t="shared" si="38"/>
        <v>3298907</v>
      </c>
      <c r="J337" s="341">
        <f t="shared" si="38"/>
        <v>476233</v>
      </c>
      <c r="K337" s="224">
        <f t="shared" si="38"/>
        <v>159214</v>
      </c>
      <c r="L337" s="184">
        <f t="shared" si="38"/>
        <v>3407424.7760000001</v>
      </c>
      <c r="M337" s="51">
        <f t="shared" si="38"/>
        <v>2871107.7760000001</v>
      </c>
      <c r="N337" s="51">
        <f t="shared" si="38"/>
        <v>376703</v>
      </c>
      <c r="O337" s="340">
        <f t="shared" si="38"/>
        <v>159614</v>
      </c>
    </row>
    <row r="338" spans="1:15" s="6" customFormat="1">
      <c r="A338" s="78"/>
      <c r="B338" s="79"/>
      <c r="C338" s="27"/>
      <c r="D338" s="79"/>
      <c r="E338" s="79"/>
      <c r="F338" s="79"/>
      <c r="G338" s="79"/>
    </row>
    <row r="339" spans="1:15" s="6" customFormat="1">
      <c r="A339" s="80"/>
      <c r="B339" s="27"/>
      <c r="C339" s="27"/>
      <c r="D339" s="27"/>
      <c r="E339" s="27"/>
      <c r="F339" s="27"/>
      <c r="G339" s="27"/>
    </row>
    <row r="340" spans="1:15" s="6" customFormat="1">
      <c r="A340" s="80"/>
      <c r="B340" s="27"/>
      <c r="C340" s="27"/>
      <c r="D340" s="27"/>
      <c r="E340" s="27"/>
      <c r="F340" s="27"/>
      <c r="G340" s="27"/>
    </row>
    <row r="341" spans="1:15" s="6" customFormat="1">
      <c r="A341" s="80"/>
      <c r="B341" s="27"/>
      <c r="C341" s="27"/>
      <c r="D341" s="27"/>
      <c r="E341" s="27"/>
      <c r="F341" s="27"/>
      <c r="G341" s="27"/>
    </row>
  </sheetData>
  <mergeCells count="3">
    <mergeCell ref="D5:G5"/>
    <mergeCell ref="H5:K5"/>
    <mergeCell ref="L5:O5"/>
  </mergeCells>
  <printOptions horizontalCentered="1"/>
  <pageMargins left="0.25" right="0.25" top="0.75" bottom="0.75" header="0.3" footer="0.3"/>
  <pageSetup paperSize="9" scale="50" fitToHeight="0" orientation="portrait" r:id="rId1"/>
  <headerFooter alignWithMargins="0">
    <oddHeader>&amp;P. oldal</oddHeader>
  </headerFooter>
  <rowBreaks count="1" manualBreakCount="1">
    <brk id="254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pane ySplit="5" topLeftCell="A27" activePane="bottomLeft" state="frozen"/>
      <selection sqref="A1:E1"/>
      <selection pane="bottomLeft" activeCell="E1" sqref="E1"/>
    </sheetView>
  </sheetViews>
  <sheetFormatPr defaultRowHeight="12.75"/>
  <cols>
    <col min="1" max="1" width="8.140625" style="679" customWidth="1"/>
    <col min="2" max="2" width="82" style="679" customWidth="1"/>
    <col min="3" max="5" width="19.140625" style="679" customWidth="1"/>
    <col min="6" max="256" width="9.140625" style="679"/>
    <col min="257" max="257" width="8.140625" style="679" customWidth="1"/>
    <col min="258" max="258" width="82" style="679" customWidth="1"/>
    <col min="259" max="261" width="19.140625" style="679" customWidth="1"/>
    <col min="262" max="512" width="9.140625" style="679"/>
    <col min="513" max="513" width="8.140625" style="679" customWidth="1"/>
    <col min="514" max="514" width="82" style="679" customWidth="1"/>
    <col min="515" max="517" width="19.140625" style="679" customWidth="1"/>
    <col min="518" max="768" width="9.140625" style="679"/>
    <col min="769" max="769" width="8.140625" style="679" customWidth="1"/>
    <col min="770" max="770" width="82" style="679" customWidth="1"/>
    <col min="771" max="773" width="19.140625" style="679" customWidth="1"/>
    <col min="774" max="1024" width="9.140625" style="679"/>
    <col min="1025" max="1025" width="8.140625" style="679" customWidth="1"/>
    <col min="1026" max="1026" width="82" style="679" customWidth="1"/>
    <col min="1027" max="1029" width="19.140625" style="679" customWidth="1"/>
    <col min="1030" max="1280" width="9.140625" style="679"/>
    <col min="1281" max="1281" width="8.140625" style="679" customWidth="1"/>
    <col min="1282" max="1282" width="82" style="679" customWidth="1"/>
    <col min="1283" max="1285" width="19.140625" style="679" customWidth="1"/>
    <col min="1286" max="1536" width="9.140625" style="679"/>
    <col min="1537" max="1537" width="8.140625" style="679" customWidth="1"/>
    <col min="1538" max="1538" width="82" style="679" customWidth="1"/>
    <col min="1539" max="1541" width="19.140625" style="679" customWidth="1"/>
    <col min="1542" max="1792" width="9.140625" style="679"/>
    <col min="1793" max="1793" width="8.140625" style="679" customWidth="1"/>
    <col min="1794" max="1794" width="82" style="679" customWidth="1"/>
    <col min="1795" max="1797" width="19.140625" style="679" customWidth="1"/>
    <col min="1798" max="2048" width="9.140625" style="679"/>
    <col min="2049" max="2049" width="8.140625" style="679" customWidth="1"/>
    <col min="2050" max="2050" width="82" style="679" customWidth="1"/>
    <col min="2051" max="2053" width="19.140625" style="679" customWidth="1"/>
    <col min="2054" max="2304" width="9.140625" style="679"/>
    <col min="2305" max="2305" width="8.140625" style="679" customWidth="1"/>
    <col min="2306" max="2306" width="82" style="679" customWidth="1"/>
    <col min="2307" max="2309" width="19.140625" style="679" customWidth="1"/>
    <col min="2310" max="2560" width="9.140625" style="679"/>
    <col min="2561" max="2561" width="8.140625" style="679" customWidth="1"/>
    <col min="2562" max="2562" width="82" style="679" customWidth="1"/>
    <col min="2563" max="2565" width="19.140625" style="679" customWidth="1"/>
    <col min="2566" max="2816" width="9.140625" style="679"/>
    <col min="2817" max="2817" width="8.140625" style="679" customWidth="1"/>
    <col min="2818" max="2818" width="82" style="679" customWidth="1"/>
    <col min="2819" max="2821" width="19.140625" style="679" customWidth="1"/>
    <col min="2822" max="3072" width="9.140625" style="679"/>
    <col min="3073" max="3073" width="8.140625" style="679" customWidth="1"/>
    <col min="3074" max="3074" width="82" style="679" customWidth="1"/>
    <col min="3075" max="3077" width="19.140625" style="679" customWidth="1"/>
    <col min="3078" max="3328" width="9.140625" style="679"/>
    <col min="3329" max="3329" width="8.140625" style="679" customWidth="1"/>
    <col min="3330" max="3330" width="82" style="679" customWidth="1"/>
    <col min="3331" max="3333" width="19.140625" style="679" customWidth="1"/>
    <col min="3334" max="3584" width="9.140625" style="679"/>
    <col min="3585" max="3585" width="8.140625" style="679" customWidth="1"/>
    <col min="3586" max="3586" width="82" style="679" customWidth="1"/>
    <col min="3587" max="3589" width="19.140625" style="679" customWidth="1"/>
    <col min="3590" max="3840" width="9.140625" style="679"/>
    <col min="3841" max="3841" width="8.140625" style="679" customWidth="1"/>
    <col min="3842" max="3842" width="82" style="679" customWidth="1"/>
    <col min="3843" max="3845" width="19.140625" style="679" customWidth="1"/>
    <col min="3846" max="4096" width="9.140625" style="679"/>
    <col min="4097" max="4097" width="8.140625" style="679" customWidth="1"/>
    <col min="4098" max="4098" width="82" style="679" customWidth="1"/>
    <col min="4099" max="4101" width="19.140625" style="679" customWidth="1"/>
    <col min="4102" max="4352" width="9.140625" style="679"/>
    <col min="4353" max="4353" width="8.140625" style="679" customWidth="1"/>
    <col min="4354" max="4354" width="82" style="679" customWidth="1"/>
    <col min="4355" max="4357" width="19.140625" style="679" customWidth="1"/>
    <col min="4358" max="4608" width="9.140625" style="679"/>
    <col min="4609" max="4609" width="8.140625" style="679" customWidth="1"/>
    <col min="4610" max="4610" width="82" style="679" customWidth="1"/>
    <col min="4611" max="4613" width="19.140625" style="679" customWidth="1"/>
    <col min="4614" max="4864" width="9.140625" style="679"/>
    <col min="4865" max="4865" width="8.140625" style="679" customWidth="1"/>
    <col min="4866" max="4866" width="82" style="679" customWidth="1"/>
    <col min="4867" max="4869" width="19.140625" style="679" customWidth="1"/>
    <col min="4870" max="5120" width="9.140625" style="679"/>
    <col min="5121" max="5121" width="8.140625" style="679" customWidth="1"/>
    <col min="5122" max="5122" width="82" style="679" customWidth="1"/>
    <col min="5123" max="5125" width="19.140625" style="679" customWidth="1"/>
    <col min="5126" max="5376" width="9.140625" style="679"/>
    <col min="5377" max="5377" width="8.140625" style="679" customWidth="1"/>
    <col min="5378" max="5378" width="82" style="679" customWidth="1"/>
    <col min="5379" max="5381" width="19.140625" style="679" customWidth="1"/>
    <col min="5382" max="5632" width="9.140625" style="679"/>
    <col min="5633" max="5633" width="8.140625" style="679" customWidth="1"/>
    <col min="5634" max="5634" width="82" style="679" customWidth="1"/>
    <col min="5635" max="5637" width="19.140625" style="679" customWidth="1"/>
    <col min="5638" max="5888" width="9.140625" style="679"/>
    <col min="5889" max="5889" width="8.140625" style="679" customWidth="1"/>
    <col min="5890" max="5890" width="82" style="679" customWidth="1"/>
    <col min="5891" max="5893" width="19.140625" style="679" customWidth="1"/>
    <col min="5894" max="6144" width="9.140625" style="679"/>
    <col min="6145" max="6145" width="8.140625" style="679" customWidth="1"/>
    <col min="6146" max="6146" width="82" style="679" customWidth="1"/>
    <col min="6147" max="6149" width="19.140625" style="679" customWidth="1"/>
    <col min="6150" max="6400" width="9.140625" style="679"/>
    <col min="6401" max="6401" width="8.140625" style="679" customWidth="1"/>
    <col min="6402" max="6402" width="82" style="679" customWidth="1"/>
    <col min="6403" max="6405" width="19.140625" style="679" customWidth="1"/>
    <col min="6406" max="6656" width="9.140625" style="679"/>
    <col min="6657" max="6657" width="8.140625" style="679" customWidth="1"/>
    <col min="6658" max="6658" width="82" style="679" customWidth="1"/>
    <col min="6659" max="6661" width="19.140625" style="679" customWidth="1"/>
    <col min="6662" max="6912" width="9.140625" style="679"/>
    <col min="6913" max="6913" width="8.140625" style="679" customWidth="1"/>
    <col min="6914" max="6914" width="82" style="679" customWidth="1"/>
    <col min="6915" max="6917" width="19.140625" style="679" customWidth="1"/>
    <col min="6918" max="7168" width="9.140625" style="679"/>
    <col min="7169" max="7169" width="8.140625" style="679" customWidth="1"/>
    <col min="7170" max="7170" width="82" style="679" customWidth="1"/>
    <col min="7171" max="7173" width="19.140625" style="679" customWidth="1"/>
    <col min="7174" max="7424" width="9.140625" style="679"/>
    <col min="7425" max="7425" width="8.140625" style="679" customWidth="1"/>
    <col min="7426" max="7426" width="82" style="679" customWidth="1"/>
    <col min="7427" max="7429" width="19.140625" style="679" customWidth="1"/>
    <col min="7430" max="7680" width="9.140625" style="679"/>
    <col min="7681" max="7681" width="8.140625" style="679" customWidth="1"/>
    <col min="7682" max="7682" width="82" style="679" customWidth="1"/>
    <col min="7683" max="7685" width="19.140625" style="679" customWidth="1"/>
    <col min="7686" max="7936" width="9.140625" style="679"/>
    <col min="7937" max="7937" width="8.140625" style="679" customWidth="1"/>
    <col min="7938" max="7938" width="82" style="679" customWidth="1"/>
    <col min="7939" max="7941" width="19.140625" style="679" customWidth="1"/>
    <col min="7942" max="8192" width="9.140625" style="679"/>
    <col min="8193" max="8193" width="8.140625" style="679" customWidth="1"/>
    <col min="8194" max="8194" width="82" style="679" customWidth="1"/>
    <col min="8195" max="8197" width="19.140625" style="679" customWidth="1"/>
    <col min="8198" max="8448" width="9.140625" style="679"/>
    <col min="8449" max="8449" width="8.140625" style="679" customWidth="1"/>
    <col min="8450" max="8450" width="82" style="679" customWidth="1"/>
    <col min="8451" max="8453" width="19.140625" style="679" customWidth="1"/>
    <col min="8454" max="8704" width="9.140625" style="679"/>
    <col min="8705" max="8705" width="8.140625" style="679" customWidth="1"/>
    <col min="8706" max="8706" width="82" style="679" customWidth="1"/>
    <col min="8707" max="8709" width="19.140625" style="679" customWidth="1"/>
    <col min="8710" max="8960" width="9.140625" style="679"/>
    <col min="8961" max="8961" width="8.140625" style="679" customWidth="1"/>
    <col min="8962" max="8962" width="82" style="679" customWidth="1"/>
    <col min="8963" max="8965" width="19.140625" style="679" customWidth="1"/>
    <col min="8966" max="9216" width="9.140625" style="679"/>
    <col min="9217" max="9217" width="8.140625" style="679" customWidth="1"/>
    <col min="9218" max="9218" width="82" style="679" customWidth="1"/>
    <col min="9219" max="9221" width="19.140625" style="679" customWidth="1"/>
    <col min="9222" max="9472" width="9.140625" style="679"/>
    <col min="9473" max="9473" width="8.140625" style="679" customWidth="1"/>
    <col min="9474" max="9474" width="82" style="679" customWidth="1"/>
    <col min="9475" max="9477" width="19.140625" style="679" customWidth="1"/>
    <col min="9478" max="9728" width="9.140625" style="679"/>
    <col min="9729" max="9729" width="8.140625" style="679" customWidth="1"/>
    <col min="9730" max="9730" width="82" style="679" customWidth="1"/>
    <col min="9731" max="9733" width="19.140625" style="679" customWidth="1"/>
    <col min="9734" max="9984" width="9.140625" style="679"/>
    <col min="9985" max="9985" width="8.140625" style="679" customWidth="1"/>
    <col min="9986" max="9986" width="82" style="679" customWidth="1"/>
    <col min="9987" max="9989" width="19.140625" style="679" customWidth="1"/>
    <col min="9990" max="10240" width="9.140625" style="679"/>
    <col min="10241" max="10241" width="8.140625" style="679" customWidth="1"/>
    <col min="10242" max="10242" width="82" style="679" customWidth="1"/>
    <col min="10243" max="10245" width="19.140625" style="679" customWidth="1"/>
    <col min="10246" max="10496" width="9.140625" style="679"/>
    <col min="10497" max="10497" width="8.140625" style="679" customWidth="1"/>
    <col min="10498" max="10498" width="82" style="679" customWidth="1"/>
    <col min="10499" max="10501" width="19.140625" style="679" customWidth="1"/>
    <col min="10502" max="10752" width="9.140625" style="679"/>
    <col min="10753" max="10753" width="8.140625" style="679" customWidth="1"/>
    <col min="10754" max="10754" width="82" style="679" customWidth="1"/>
    <col min="10755" max="10757" width="19.140625" style="679" customWidth="1"/>
    <col min="10758" max="11008" width="9.140625" style="679"/>
    <col min="11009" max="11009" width="8.140625" style="679" customWidth="1"/>
    <col min="11010" max="11010" width="82" style="679" customWidth="1"/>
    <col min="11011" max="11013" width="19.140625" style="679" customWidth="1"/>
    <col min="11014" max="11264" width="9.140625" style="679"/>
    <col min="11265" max="11265" width="8.140625" style="679" customWidth="1"/>
    <col min="11266" max="11266" width="82" style="679" customWidth="1"/>
    <col min="11267" max="11269" width="19.140625" style="679" customWidth="1"/>
    <col min="11270" max="11520" width="9.140625" style="679"/>
    <col min="11521" max="11521" width="8.140625" style="679" customWidth="1"/>
    <col min="11522" max="11522" width="82" style="679" customWidth="1"/>
    <col min="11523" max="11525" width="19.140625" style="679" customWidth="1"/>
    <col min="11526" max="11776" width="9.140625" style="679"/>
    <col min="11777" max="11777" width="8.140625" style="679" customWidth="1"/>
    <col min="11778" max="11778" width="82" style="679" customWidth="1"/>
    <col min="11779" max="11781" width="19.140625" style="679" customWidth="1"/>
    <col min="11782" max="12032" width="9.140625" style="679"/>
    <col min="12033" max="12033" width="8.140625" style="679" customWidth="1"/>
    <col min="12034" max="12034" width="82" style="679" customWidth="1"/>
    <col min="12035" max="12037" width="19.140625" style="679" customWidth="1"/>
    <col min="12038" max="12288" width="9.140625" style="679"/>
    <col min="12289" max="12289" width="8.140625" style="679" customWidth="1"/>
    <col min="12290" max="12290" width="82" style="679" customWidth="1"/>
    <col min="12291" max="12293" width="19.140625" style="679" customWidth="1"/>
    <col min="12294" max="12544" width="9.140625" style="679"/>
    <col min="12545" max="12545" width="8.140625" style="679" customWidth="1"/>
    <col min="12546" max="12546" width="82" style="679" customWidth="1"/>
    <col min="12547" max="12549" width="19.140625" style="679" customWidth="1"/>
    <col min="12550" max="12800" width="9.140625" style="679"/>
    <col min="12801" max="12801" width="8.140625" style="679" customWidth="1"/>
    <col min="12802" max="12802" width="82" style="679" customWidth="1"/>
    <col min="12803" max="12805" width="19.140625" style="679" customWidth="1"/>
    <col min="12806" max="13056" width="9.140625" style="679"/>
    <col min="13057" max="13057" width="8.140625" style="679" customWidth="1"/>
    <col min="13058" max="13058" width="82" style="679" customWidth="1"/>
    <col min="13059" max="13061" width="19.140625" style="679" customWidth="1"/>
    <col min="13062" max="13312" width="9.140625" style="679"/>
    <col min="13313" max="13313" width="8.140625" style="679" customWidth="1"/>
    <col min="13314" max="13314" width="82" style="679" customWidth="1"/>
    <col min="13315" max="13317" width="19.140625" style="679" customWidth="1"/>
    <col min="13318" max="13568" width="9.140625" style="679"/>
    <col min="13569" max="13569" width="8.140625" style="679" customWidth="1"/>
    <col min="13570" max="13570" width="82" style="679" customWidth="1"/>
    <col min="13571" max="13573" width="19.140625" style="679" customWidth="1"/>
    <col min="13574" max="13824" width="9.140625" style="679"/>
    <col min="13825" max="13825" width="8.140625" style="679" customWidth="1"/>
    <col min="13826" max="13826" width="82" style="679" customWidth="1"/>
    <col min="13827" max="13829" width="19.140625" style="679" customWidth="1"/>
    <col min="13830" max="14080" width="9.140625" style="679"/>
    <col min="14081" max="14081" width="8.140625" style="679" customWidth="1"/>
    <col min="14082" max="14082" width="82" style="679" customWidth="1"/>
    <col min="14083" max="14085" width="19.140625" style="679" customWidth="1"/>
    <col min="14086" max="14336" width="9.140625" style="679"/>
    <col min="14337" max="14337" width="8.140625" style="679" customWidth="1"/>
    <col min="14338" max="14338" width="82" style="679" customWidth="1"/>
    <col min="14339" max="14341" width="19.140625" style="679" customWidth="1"/>
    <col min="14342" max="14592" width="9.140625" style="679"/>
    <col min="14593" max="14593" width="8.140625" style="679" customWidth="1"/>
    <col min="14594" max="14594" width="82" style="679" customWidth="1"/>
    <col min="14595" max="14597" width="19.140625" style="679" customWidth="1"/>
    <col min="14598" max="14848" width="9.140625" style="679"/>
    <col min="14849" max="14849" width="8.140625" style="679" customWidth="1"/>
    <col min="14850" max="14850" width="82" style="679" customWidth="1"/>
    <col min="14851" max="14853" width="19.140625" style="679" customWidth="1"/>
    <col min="14854" max="15104" width="9.140625" style="679"/>
    <col min="15105" max="15105" width="8.140625" style="679" customWidth="1"/>
    <col min="15106" max="15106" width="82" style="679" customWidth="1"/>
    <col min="15107" max="15109" width="19.140625" style="679" customWidth="1"/>
    <col min="15110" max="15360" width="9.140625" style="679"/>
    <col min="15361" max="15361" width="8.140625" style="679" customWidth="1"/>
    <col min="15362" max="15362" width="82" style="679" customWidth="1"/>
    <col min="15363" max="15365" width="19.140625" style="679" customWidth="1"/>
    <col min="15366" max="15616" width="9.140625" style="679"/>
    <col min="15617" max="15617" width="8.140625" style="679" customWidth="1"/>
    <col min="15618" max="15618" width="82" style="679" customWidth="1"/>
    <col min="15619" max="15621" width="19.140625" style="679" customWidth="1"/>
    <col min="15622" max="15872" width="9.140625" style="679"/>
    <col min="15873" max="15873" width="8.140625" style="679" customWidth="1"/>
    <col min="15874" max="15874" width="82" style="679" customWidth="1"/>
    <col min="15875" max="15877" width="19.140625" style="679" customWidth="1"/>
    <col min="15878" max="16128" width="9.140625" style="679"/>
    <col min="16129" max="16129" width="8.140625" style="679" customWidth="1"/>
    <col min="16130" max="16130" width="82" style="679" customWidth="1"/>
    <col min="16131" max="16133" width="19.140625" style="679" customWidth="1"/>
    <col min="16134" max="16384" width="9.140625" style="679"/>
  </cols>
  <sheetData>
    <row r="1" spans="1:5">
      <c r="E1" s="383" t="s">
        <v>1770</v>
      </c>
    </row>
    <row r="3" spans="1:5" ht="16.5" customHeight="1">
      <c r="A3" s="762" t="s">
        <v>1750</v>
      </c>
      <c r="B3" s="763"/>
      <c r="C3" s="763"/>
      <c r="D3" s="763"/>
      <c r="E3" s="763"/>
    </row>
    <row r="4" spans="1:5" ht="30">
      <c r="A4" s="687" t="s">
        <v>785</v>
      </c>
      <c r="B4" s="687" t="s">
        <v>362</v>
      </c>
      <c r="C4" s="687" t="s">
        <v>786</v>
      </c>
      <c r="D4" s="687" t="s">
        <v>787</v>
      </c>
      <c r="E4" s="687" t="s">
        <v>788</v>
      </c>
    </row>
    <row r="5" spans="1:5" ht="15">
      <c r="A5" s="687">
        <v>2</v>
      </c>
      <c r="B5" s="687">
        <v>3</v>
      </c>
      <c r="C5" s="687">
        <v>4</v>
      </c>
      <c r="D5" s="687">
        <v>5</v>
      </c>
      <c r="E5" s="687">
        <v>6</v>
      </c>
    </row>
    <row r="6" spans="1:5">
      <c r="A6" s="680" t="s">
        <v>789</v>
      </c>
      <c r="B6" s="681" t="s">
        <v>1602</v>
      </c>
      <c r="C6" s="682">
        <v>269481</v>
      </c>
      <c r="D6" s="682">
        <v>0</v>
      </c>
      <c r="E6" s="682">
        <v>269481</v>
      </c>
    </row>
    <row r="7" spans="1:5">
      <c r="A7" s="680" t="s">
        <v>791</v>
      </c>
      <c r="B7" s="681" t="s">
        <v>1603</v>
      </c>
      <c r="C7" s="682">
        <v>0</v>
      </c>
      <c r="D7" s="682">
        <v>0</v>
      </c>
      <c r="E7" s="682">
        <v>0</v>
      </c>
    </row>
    <row r="8" spans="1:5">
      <c r="A8" s="680" t="s">
        <v>793</v>
      </c>
      <c r="B8" s="681" t="s">
        <v>1604</v>
      </c>
      <c r="C8" s="682">
        <v>0</v>
      </c>
      <c r="D8" s="682">
        <v>0</v>
      </c>
      <c r="E8" s="682">
        <v>0</v>
      </c>
    </row>
    <row r="9" spans="1:5">
      <c r="A9" s="680" t="s">
        <v>795</v>
      </c>
      <c r="B9" s="681" t="s">
        <v>1605</v>
      </c>
      <c r="C9" s="682">
        <v>0</v>
      </c>
      <c r="D9" s="682">
        <v>0</v>
      </c>
      <c r="E9" s="682">
        <v>0</v>
      </c>
    </row>
    <row r="10" spans="1:5">
      <c r="A10" s="680" t="s">
        <v>797</v>
      </c>
      <c r="B10" s="681" t="s">
        <v>1606</v>
      </c>
      <c r="C10" s="682">
        <v>115436</v>
      </c>
      <c r="D10" s="682">
        <v>0</v>
      </c>
      <c r="E10" s="682">
        <v>115436</v>
      </c>
    </row>
    <row r="11" spans="1:5">
      <c r="A11" s="680" t="s">
        <v>799</v>
      </c>
      <c r="B11" s="681" t="s">
        <v>1607</v>
      </c>
      <c r="C11" s="682">
        <v>115436</v>
      </c>
      <c r="D11" s="682">
        <v>0</v>
      </c>
      <c r="E11" s="682">
        <v>115436</v>
      </c>
    </row>
    <row r="12" spans="1:5">
      <c r="A12" s="680" t="s">
        <v>801</v>
      </c>
      <c r="B12" s="681" t="s">
        <v>1608</v>
      </c>
      <c r="C12" s="682">
        <v>0</v>
      </c>
      <c r="D12" s="682">
        <v>0</v>
      </c>
      <c r="E12" s="682">
        <v>0</v>
      </c>
    </row>
    <row r="13" spans="1:5">
      <c r="A13" s="683" t="s">
        <v>803</v>
      </c>
      <c r="B13" s="684" t="s">
        <v>1609</v>
      </c>
      <c r="C13" s="685">
        <v>384917</v>
      </c>
      <c r="D13" s="685">
        <v>0</v>
      </c>
      <c r="E13" s="685">
        <v>384917</v>
      </c>
    </row>
    <row r="14" spans="1:5">
      <c r="A14" s="680" t="s">
        <v>805</v>
      </c>
      <c r="B14" s="681" t="s">
        <v>1610</v>
      </c>
      <c r="C14" s="682">
        <v>0</v>
      </c>
      <c r="D14" s="682">
        <v>0</v>
      </c>
      <c r="E14" s="682">
        <v>0</v>
      </c>
    </row>
    <row r="15" spans="1:5">
      <c r="A15" s="680" t="s">
        <v>807</v>
      </c>
      <c r="B15" s="681" t="s">
        <v>1611</v>
      </c>
      <c r="C15" s="682">
        <v>0</v>
      </c>
      <c r="D15" s="682">
        <v>0</v>
      </c>
      <c r="E15" s="682">
        <v>0</v>
      </c>
    </row>
    <row r="16" spans="1:5">
      <c r="A16" s="680" t="s">
        <v>809</v>
      </c>
      <c r="B16" s="681" t="s">
        <v>1612</v>
      </c>
      <c r="C16" s="682">
        <v>0</v>
      </c>
      <c r="D16" s="682">
        <v>0</v>
      </c>
      <c r="E16" s="682">
        <v>0</v>
      </c>
    </row>
    <row r="17" spans="1:5">
      <c r="A17" s="680" t="s">
        <v>811</v>
      </c>
      <c r="B17" s="681" t="s">
        <v>1613</v>
      </c>
      <c r="C17" s="682">
        <v>0</v>
      </c>
      <c r="D17" s="682">
        <v>0</v>
      </c>
      <c r="E17" s="682">
        <v>0</v>
      </c>
    </row>
    <row r="18" spans="1:5">
      <c r="A18" s="680" t="s">
        <v>813</v>
      </c>
      <c r="B18" s="681" t="s">
        <v>1614</v>
      </c>
      <c r="C18" s="682">
        <v>0</v>
      </c>
      <c r="D18" s="682">
        <v>0</v>
      </c>
      <c r="E18" s="682">
        <v>0</v>
      </c>
    </row>
    <row r="19" spans="1:5">
      <c r="A19" s="680" t="s">
        <v>815</v>
      </c>
      <c r="B19" s="681" t="s">
        <v>1615</v>
      </c>
      <c r="C19" s="682">
        <v>0</v>
      </c>
      <c r="D19" s="682">
        <v>0</v>
      </c>
      <c r="E19" s="682">
        <v>0</v>
      </c>
    </row>
    <row r="20" spans="1:5">
      <c r="A20" s="680" t="s">
        <v>817</v>
      </c>
      <c r="B20" s="681" t="s">
        <v>1616</v>
      </c>
      <c r="C20" s="682">
        <v>0</v>
      </c>
      <c r="D20" s="682">
        <v>0</v>
      </c>
      <c r="E20" s="682">
        <v>0</v>
      </c>
    </row>
    <row r="21" spans="1:5">
      <c r="A21" s="680" t="s">
        <v>819</v>
      </c>
      <c r="B21" s="681" t="s">
        <v>1617</v>
      </c>
      <c r="C21" s="682">
        <v>0</v>
      </c>
      <c r="D21" s="682">
        <v>0</v>
      </c>
      <c r="E21" s="682">
        <v>0</v>
      </c>
    </row>
    <row r="22" spans="1:5">
      <c r="A22" s="680" t="s">
        <v>821</v>
      </c>
      <c r="B22" s="681" t="s">
        <v>1618</v>
      </c>
      <c r="C22" s="682">
        <v>0</v>
      </c>
      <c r="D22" s="682">
        <v>0</v>
      </c>
      <c r="E22" s="682">
        <v>0</v>
      </c>
    </row>
    <row r="23" spans="1:5">
      <c r="A23" s="680" t="s">
        <v>823</v>
      </c>
      <c r="B23" s="681" t="s">
        <v>1619</v>
      </c>
      <c r="C23" s="682">
        <v>0</v>
      </c>
      <c r="D23" s="682">
        <v>0</v>
      </c>
      <c r="E23" s="682">
        <v>0</v>
      </c>
    </row>
    <row r="24" spans="1:5">
      <c r="A24" s="683" t="s">
        <v>825</v>
      </c>
      <c r="B24" s="684" t="s">
        <v>1620</v>
      </c>
      <c r="C24" s="685">
        <v>0</v>
      </c>
      <c r="D24" s="685">
        <v>0</v>
      </c>
      <c r="E24" s="685">
        <v>0</v>
      </c>
    </row>
    <row r="25" spans="1:5">
      <c r="A25" s="680" t="s">
        <v>827</v>
      </c>
      <c r="B25" s="681" t="s">
        <v>1621</v>
      </c>
      <c r="C25" s="682">
        <v>0</v>
      </c>
      <c r="D25" s="682">
        <v>0</v>
      </c>
      <c r="E25" s="682">
        <v>0</v>
      </c>
    </row>
    <row r="26" spans="1:5">
      <c r="A26" s="680" t="s">
        <v>829</v>
      </c>
      <c r="B26" s="681" t="s">
        <v>1622</v>
      </c>
      <c r="C26" s="682">
        <v>0</v>
      </c>
      <c r="D26" s="682">
        <v>0</v>
      </c>
      <c r="E26" s="682">
        <v>0</v>
      </c>
    </row>
    <row r="27" spans="1:5">
      <c r="A27" s="680" t="s">
        <v>831</v>
      </c>
      <c r="B27" s="681" t="s">
        <v>1623</v>
      </c>
      <c r="C27" s="682">
        <v>852406</v>
      </c>
      <c r="D27" s="682">
        <v>-852406</v>
      </c>
      <c r="E27" s="682">
        <v>0</v>
      </c>
    </row>
    <row r="28" spans="1:5">
      <c r="A28" s="680" t="s">
        <v>833</v>
      </c>
      <c r="B28" s="681" t="s">
        <v>1624</v>
      </c>
      <c r="C28" s="682">
        <v>0</v>
      </c>
      <c r="D28" s="682">
        <v>0</v>
      </c>
      <c r="E28" s="682">
        <v>0</v>
      </c>
    </row>
    <row r="29" spans="1:5">
      <c r="A29" s="680" t="s">
        <v>835</v>
      </c>
      <c r="B29" s="681" t="s">
        <v>1625</v>
      </c>
      <c r="C29" s="682">
        <v>1475</v>
      </c>
      <c r="D29" s="682">
        <v>0</v>
      </c>
      <c r="E29" s="682">
        <v>1475</v>
      </c>
    </row>
    <row r="30" spans="1:5">
      <c r="A30" s="680" t="s">
        <v>837</v>
      </c>
      <c r="B30" s="681" t="s">
        <v>1626</v>
      </c>
      <c r="C30" s="682">
        <v>0</v>
      </c>
      <c r="D30" s="682">
        <v>0</v>
      </c>
      <c r="E30" s="682">
        <v>0</v>
      </c>
    </row>
    <row r="31" spans="1:5">
      <c r="A31" s="683" t="s">
        <v>839</v>
      </c>
      <c r="B31" s="684" t="s">
        <v>1627</v>
      </c>
      <c r="C31" s="685">
        <v>1238798</v>
      </c>
      <c r="D31" s="685">
        <v>-852406</v>
      </c>
      <c r="E31" s="685">
        <v>386392</v>
      </c>
    </row>
    <row r="32" spans="1:5">
      <c r="A32" s="680" t="s">
        <v>841</v>
      </c>
      <c r="B32" s="681" t="s">
        <v>1628</v>
      </c>
      <c r="C32" s="682">
        <v>0</v>
      </c>
      <c r="D32" s="682">
        <v>0</v>
      </c>
      <c r="E32" s="682">
        <v>0</v>
      </c>
    </row>
    <row r="33" spans="1:5">
      <c r="A33" s="680" t="s">
        <v>843</v>
      </c>
      <c r="B33" s="681" t="s">
        <v>1629</v>
      </c>
      <c r="C33" s="682">
        <v>0</v>
      </c>
      <c r="D33" s="682">
        <v>0</v>
      </c>
      <c r="E33" s="682">
        <v>0</v>
      </c>
    </row>
    <row r="34" spans="1:5">
      <c r="A34" s="680" t="s">
        <v>845</v>
      </c>
      <c r="B34" s="681" t="s">
        <v>1630</v>
      </c>
      <c r="C34" s="682">
        <v>0</v>
      </c>
      <c r="D34" s="682">
        <v>0</v>
      </c>
      <c r="E34" s="682">
        <v>0</v>
      </c>
    </row>
    <row r="35" spans="1:5">
      <c r="A35" s="680" t="s">
        <v>847</v>
      </c>
      <c r="B35" s="681" t="s">
        <v>1631</v>
      </c>
      <c r="C35" s="682">
        <v>0</v>
      </c>
      <c r="D35" s="682">
        <v>0</v>
      </c>
      <c r="E35" s="682">
        <v>0</v>
      </c>
    </row>
    <row r="36" spans="1:5">
      <c r="A36" s="680" t="s">
        <v>849</v>
      </c>
      <c r="B36" s="681" t="s">
        <v>1632</v>
      </c>
      <c r="C36" s="682">
        <v>0</v>
      </c>
      <c r="D36" s="682">
        <v>0</v>
      </c>
      <c r="E36" s="682">
        <v>0</v>
      </c>
    </row>
    <row r="37" spans="1:5">
      <c r="A37" s="680" t="s">
        <v>851</v>
      </c>
      <c r="B37" s="681" t="s">
        <v>1633</v>
      </c>
      <c r="C37" s="682">
        <v>0</v>
      </c>
      <c r="D37" s="682">
        <v>0</v>
      </c>
      <c r="E37" s="682">
        <v>0</v>
      </c>
    </row>
    <row r="38" spans="1:5">
      <c r="A38" s="680" t="s">
        <v>853</v>
      </c>
      <c r="B38" s="681" t="s">
        <v>1634</v>
      </c>
      <c r="C38" s="682">
        <v>0</v>
      </c>
      <c r="D38" s="682">
        <v>0</v>
      </c>
      <c r="E38" s="682">
        <v>0</v>
      </c>
    </row>
    <row r="39" spans="1:5">
      <c r="A39" s="680" t="s">
        <v>855</v>
      </c>
      <c r="B39" s="681" t="s">
        <v>1635</v>
      </c>
      <c r="C39" s="682">
        <v>0</v>
      </c>
      <c r="D39" s="682">
        <v>0</v>
      </c>
      <c r="E39" s="682">
        <v>0</v>
      </c>
    </row>
    <row r="40" spans="1:5">
      <c r="A40" s="680" t="s">
        <v>857</v>
      </c>
      <c r="B40" s="681" t="s">
        <v>1636</v>
      </c>
      <c r="C40" s="682">
        <v>0</v>
      </c>
      <c r="D40" s="682">
        <v>0</v>
      </c>
      <c r="E40" s="682">
        <v>0</v>
      </c>
    </row>
    <row r="41" spans="1:5">
      <c r="A41" s="683" t="s">
        <v>859</v>
      </c>
      <c r="B41" s="684" t="s">
        <v>1637</v>
      </c>
      <c r="C41" s="685">
        <v>0</v>
      </c>
      <c r="D41" s="685">
        <v>0</v>
      </c>
      <c r="E41" s="685">
        <v>0</v>
      </c>
    </row>
    <row r="42" spans="1:5">
      <c r="A42" s="680" t="s">
        <v>861</v>
      </c>
      <c r="B42" s="681" t="s">
        <v>1638</v>
      </c>
      <c r="C42" s="682">
        <v>0</v>
      </c>
      <c r="D42" s="682">
        <v>0</v>
      </c>
      <c r="E42" s="682">
        <v>0</v>
      </c>
    </row>
    <row r="43" spans="1:5">
      <c r="A43" s="683" t="s">
        <v>863</v>
      </c>
      <c r="B43" s="684" t="s">
        <v>1639</v>
      </c>
      <c r="C43" s="685">
        <v>1238798</v>
      </c>
      <c r="D43" s="685">
        <v>-852406</v>
      </c>
      <c r="E43" s="685">
        <v>386392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pane ySplit="5" topLeftCell="A6" activePane="bottomLeft" state="frozen"/>
      <selection sqref="A1:E1"/>
      <selection pane="bottomLeft" activeCell="E1" sqref="E1"/>
    </sheetView>
  </sheetViews>
  <sheetFormatPr defaultRowHeight="12.75"/>
  <cols>
    <col min="1" max="1" width="8.140625" style="679" customWidth="1"/>
    <col min="2" max="2" width="82" style="679" customWidth="1"/>
    <col min="3" max="5" width="19.140625" style="679" customWidth="1"/>
    <col min="6" max="256" width="9.140625" style="679"/>
    <col min="257" max="257" width="8.140625" style="679" customWidth="1"/>
    <col min="258" max="258" width="82" style="679" customWidth="1"/>
    <col min="259" max="261" width="19.140625" style="679" customWidth="1"/>
    <col min="262" max="512" width="9.140625" style="679"/>
    <col min="513" max="513" width="8.140625" style="679" customWidth="1"/>
    <col min="514" max="514" width="82" style="679" customWidth="1"/>
    <col min="515" max="517" width="19.140625" style="679" customWidth="1"/>
    <col min="518" max="768" width="9.140625" style="679"/>
    <col min="769" max="769" width="8.140625" style="679" customWidth="1"/>
    <col min="770" max="770" width="82" style="679" customWidth="1"/>
    <col min="771" max="773" width="19.140625" style="679" customWidth="1"/>
    <col min="774" max="1024" width="9.140625" style="679"/>
    <col min="1025" max="1025" width="8.140625" style="679" customWidth="1"/>
    <col min="1026" max="1026" width="82" style="679" customWidth="1"/>
    <col min="1027" max="1029" width="19.140625" style="679" customWidth="1"/>
    <col min="1030" max="1280" width="9.140625" style="679"/>
    <col min="1281" max="1281" width="8.140625" style="679" customWidth="1"/>
    <col min="1282" max="1282" width="82" style="679" customWidth="1"/>
    <col min="1283" max="1285" width="19.140625" style="679" customWidth="1"/>
    <col min="1286" max="1536" width="9.140625" style="679"/>
    <col min="1537" max="1537" width="8.140625" style="679" customWidth="1"/>
    <col min="1538" max="1538" width="82" style="679" customWidth="1"/>
    <col min="1539" max="1541" width="19.140625" style="679" customWidth="1"/>
    <col min="1542" max="1792" width="9.140625" style="679"/>
    <col min="1793" max="1793" width="8.140625" style="679" customWidth="1"/>
    <col min="1794" max="1794" width="82" style="679" customWidth="1"/>
    <col min="1795" max="1797" width="19.140625" style="679" customWidth="1"/>
    <col min="1798" max="2048" width="9.140625" style="679"/>
    <col min="2049" max="2049" width="8.140625" style="679" customWidth="1"/>
    <col min="2050" max="2050" width="82" style="679" customWidth="1"/>
    <col min="2051" max="2053" width="19.140625" style="679" customWidth="1"/>
    <col min="2054" max="2304" width="9.140625" style="679"/>
    <col min="2305" max="2305" width="8.140625" style="679" customWidth="1"/>
    <col min="2306" max="2306" width="82" style="679" customWidth="1"/>
    <col min="2307" max="2309" width="19.140625" style="679" customWidth="1"/>
    <col min="2310" max="2560" width="9.140625" style="679"/>
    <col min="2561" max="2561" width="8.140625" style="679" customWidth="1"/>
    <col min="2562" max="2562" width="82" style="679" customWidth="1"/>
    <col min="2563" max="2565" width="19.140625" style="679" customWidth="1"/>
    <col min="2566" max="2816" width="9.140625" style="679"/>
    <col min="2817" max="2817" width="8.140625" style="679" customWidth="1"/>
    <col min="2818" max="2818" width="82" style="679" customWidth="1"/>
    <col min="2819" max="2821" width="19.140625" style="679" customWidth="1"/>
    <col min="2822" max="3072" width="9.140625" style="679"/>
    <col min="3073" max="3073" width="8.140625" style="679" customWidth="1"/>
    <col min="3074" max="3074" width="82" style="679" customWidth="1"/>
    <col min="3075" max="3077" width="19.140625" style="679" customWidth="1"/>
    <col min="3078" max="3328" width="9.140625" style="679"/>
    <col min="3329" max="3329" width="8.140625" style="679" customWidth="1"/>
    <col min="3330" max="3330" width="82" style="679" customWidth="1"/>
    <col min="3331" max="3333" width="19.140625" style="679" customWidth="1"/>
    <col min="3334" max="3584" width="9.140625" style="679"/>
    <col min="3585" max="3585" width="8.140625" style="679" customWidth="1"/>
    <col min="3586" max="3586" width="82" style="679" customWidth="1"/>
    <col min="3587" max="3589" width="19.140625" style="679" customWidth="1"/>
    <col min="3590" max="3840" width="9.140625" style="679"/>
    <col min="3841" max="3841" width="8.140625" style="679" customWidth="1"/>
    <col min="3842" max="3842" width="82" style="679" customWidth="1"/>
    <col min="3843" max="3845" width="19.140625" style="679" customWidth="1"/>
    <col min="3846" max="4096" width="9.140625" style="679"/>
    <col min="4097" max="4097" width="8.140625" style="679" customWidth="1"/>
    <col min="4098" max="4098" width="82" style="679" customWidth="1"/>
    <col min="4099" max="4101" width="19.140625" style="679" customWidth="1"/>
    <col min="4102" max="4352" width="9.140625" style="679"/>
    <col min="4353" max="4353" width="8.140625" style="679" customWidth="1"/>
    <col min="4354" max="4354" width="82" style="679" customWidth="1"/>
    <col min="4355" max="4357" width="19.140625" style="679" customWidth="1"/>
    <col min="4358" max="4608" width="9.140625" style="679"/>
    <col min="4609" max="4609" width="8.140625" style="679" customWidth="1"/>
    <col min="4610" max="4610" width="82" style="679" customWidth="1"/>
    <col min="4611" max="4613" width="19.140625" style="679" customWidth="1"/>
    <col min="4614" max="4864" width="9.140625" style="679"/>
    <col min="4865" max="4865" width="8.140625" style="679" customWidth="1"/>
    <col min="4866" max="4866" width="82" style="679" customWidth="1"/>
    <col min="4867" max="4869" width="19.140625" style="679" customWidth="1"/>
    <col min="4870" max="5120" width="9.140625" style="679"/>
    <col min="5121" max="5121" width="8.140625" style="679" customWidth="1"/>
    <col min="5122" max="5122" width="82" style="679" customWidth="1"/>
    <col min="5123" max="5125" width="19.140625" style="679" customWidth="1"/>
    <col min="5126" max="5376" width="9.140625" style="679"/>
    <col min="5377" max="5377" width="8.140625" style="679" customWidth="1"/>
    <col min="5378" max="5378" width="82" style="679" customWidth="1"/>
    <col min="5379" max="5381" width="19.140625" style="679" customWidth="1"/>
    <col min="5382" max="5632" width="9.140625" style="679"/>
    <col min="5633" max="5633" width="8.140625" style="679" customWidth="1"/>
    <col min="5634" max="5634" width="82" style="679" customWidth="1"/>
    <col min="5635" max="5637" width="19.140625" style="679" customWidth="1"/>
    <col min="5638" max="5888" width="9.140625" style="679"/>
    <col min="5889" max="5889" width="8.140625" style="679" customWidth="1"/>
    <col min="5890" max="5890" width="82" style="679" customWidth="1"/>
    <col min="5891" max="5893" width="19.140625" style="679" customWidth="1"/>
    <col min="5894" max="6144" width="9.140625" style="679"/>
    <col min="6145" max="6145" width="8.140625" style="679" customWidth="1"/>
    <col min="6146" max="6146" width="82" style="679" customWidth="1"/>
    <col min="6147" max="6149" width="19.140625" style="679" customWidth="1"/>
    <col min="6150" max="6400" width="9.140625" style="679"/>
    <col min="6401" max="6401" width="8.140625" style="679" customWidth="1"/>
    <col min="6402" max="6402" width="82" style="679" customWidth="1"/>
    <col min="6403" max="6405" width="19.140625" style="679" customWidth="1"/>
    <col min="6406" max="6656" width="9.140625" style="679"/>
    <col min="6657" max="6657" width="8.140625" style="679" customWidth="1"/>
    <col min="6658" max="6658" width="82" style="679" customWidth="1"/>
    <col min="6659" max="6661" width="19.140625" style="679" customWidth="1"/>
    <col min="6662" max="6912" width="9.140625" style="679"/>
    <col min="6913" max="6913" width="8.140625" style="679" customWidth="1"/>
    <col min="6914" max="6914" width="82" style="679" customWidth="1"/>
    <col min="6915" max="6917" width="19.140625" style="679" customWidth="1"/>
    <col min="6918" max="7168" width="9.140625" style="679"/>
    <col min="7169" max="7169" width="8.140625" style="679" customWidth="1"/>
    <col min="7170" max="7170" width="82" style="679" customWidth="1"/>
    <col min="7171" max="7173" width="19.140625" style="679" customWidth="1"/>
    <col min="7174" max="7424" width="9.140625" style="679"/>
    <col min="7425" max="7425" width="8.140625" style="679" customWidth="1"/>
    <col min="7426" max="7426" width="82" style="679" customWidth="1"/>
    <col min="7427" max="7429" width="19.140625" style="679" customWidth="1"/>
    <col min="7430" max="7680" width="9.140625" style="679"/>
    <col min="7681" max="7681" width="8.140625" style="679" customWidth="1"/>
    <col min="7682" max="7682" width="82" style="679" customWidth="1"/>
    <col min="7683" max="7685" width="19.140625" style="679" customWidth="1"/>
    <col min="7686" max="7936" width="9.140625" style="679"/>
    <col min="7937" max="7937" width="8.140625" style="679" customWidth="1"/>
    <col min="7938" max="7938" width="82" style="679" customWidth="1"/>
    <col min="7939" max="7941" width="19.140625" style="679" customWidth="1"/>
    <col min="7942" max="8192" width="9.140625" style="679"/>
    <col min="8193" max="8193" width="8.140625" style="679" customWidth="1"/>
    <col min="8194" max="8194" width="82" style="679" customWidth="1"/>
    <col min="8195" max="8197" width="19.140625" style="679" customWidth="1"/>
    <col min="8198" max="8448" width="9.140625" style="679"/>
    <col min="8449" max="8449" width="8.140625" style="679" customWidth="1"/>
    <col min="8450" max="8450" width="82" style="679" customWidth="1"/>
    <col min="8451" max="8453" width="19.140625" style="679" customWidth="1"/>
    <col min="8454" max="8704" width="9.140625" style="679"/>
    <col min="8705" max="8705" width="8.140625" style="679" customWidth="1"/>
    <col min="8706" max="8706" width="82" style="679" customWidth="1"/>
    <col min="8707" max="8709" width="19.140625" style="679" customWidth="1"/>
    <col min="8710" max="8960" width="9.140625" style="679"/>
    <col min="8961" max="8961" width="8.140625" style="679" customWidth="1"/>
    <col min="8962" max="8962" width="82" style="679" customWidth="1"/>
    <col min="8963" max="8965" width="19.140625" style="679" customWidth="1"/>
    <col min="8966" max="9216" width="9.140625" style="679"/>
    <col min="9217" max="9217" width="8.140625" style="679" customWidth="1"/>
    <col min="9218" max="9218" width="82" style="679" customWidth="1"/>
    <col min="9219" max="9221" width="19.140625" style="679" customWidth="1"/>
    <col min="9222" max="9472" width="9.140625" style="679"/>
    <col min="9473" max="9473" width="8.140625" style="679" customWidth="1"/>
    <col min="9474" max="9474" width="82" style="679" customWidth="1"/>
    <col min="9475" max="9477" width="19.140625" style="679" customWidth="1"/>
    <col min="9478" max="9728" width="9.140625" style="679"/>
    <col min="9729" max="9729" width="8.140625" style="679" customWidth="1"/>
    <col min="9730" max="9730" width="82" style="679" customWidth="1"/>
    <col min="9731" max="9733" width="19.140625" style="679" customWidth="1"/>
    <col min="9734" max="9984" width="9.140625" style="679"/>
    <col min="9985" max="9985" width="8.140625" style="679" customWidth="1"/>
    <col min="9986" max="9986" width="82" style="679" customWidth="1"/>
    <col min="9987" max="9989" width="19.140625" style="679" customWidth="1"/>
    <col min="9990" max="10240" width="9.140625" style="679"/>
    <col min="10241" max="10241" width="8.140625" style="679" customWidth="1"/>
    <col min="10242" max="10242" width="82" style="679" customWidth="1"/>
    <col min="10243" max="10245" width="19.140625" style="679" customWidth="1"/>
    <col min="10246" max="10496" width="9.140625" style="679"/>
    <col min="10497" max="10497" width="8.140625" style="679" customWidth="1"/>
    <col min="10498" max="10498" width="82" style="679" customWidth="1"/>
    <col min="10499" max="10501" width="19.140625" style="679" customWidth="1"/>
    <col min="10502" max="10752" width="9.140625" style="679"/>
    <col min="10753" max="10753" width="8.140625" style="679" customWidth="1"/>
    <col min="10754" max="10754" width="82" style="679" customWidth="1"/>
    <col min="10755" max="10757" width="19.140625" style="679" customWidth="1"/>
    <col min="10758" max="11008" width="9.140625" style="679"/>
    <col min="11009" max="11009" width="8.140625" style="679" customWidth="1"/>
    <col min="11010" max="11010" width="82" style="679" customWidth="1"/>
    <col min="11011" max="11013" width="19.140625" style="679" customWidth="1"/>
    <col min="11014" max="11264" width="9.140625" style="679"/>
    <col min="11265" max="11265" width="8.140625" style="679" customWidth="1"/>
    <col min="11266" max="11266" width="82" style="679" customWidth="1"/>
    <col min="11267" max="11269" width="19.140625" style="679" customWidth="1"/>
    <col min="11270" max="11520" width="9.140625" style="679"/>
    <col min="11521" max="11521" width="8.140625" style="679" customWidth="1"/>
    <col min="11522" max="11522" width="82" style="679" customWidth="1"/>
    <col min="11523" max="11525" width="19.140625" style="679" customWidth="1"/>
    <col min="11526" max="11776" width="9.140625" style="679"/>
    <col min="11777" max="11777" width="8.140625" style="679" customWidth="1"/>
    <col min="11778" max="11778" width="82" style="679" customWidth="1"/>
    <col min="11779" max="11781" width="19.140625" style="679" customWidth="1"/>
    <col min="11782" max="12032" width="9.140625" style="679"/>
    <col min="12033" max="12033" width="8.140625" style="679" customWidth="1"/>
    <col min="12034" max="12034" width="82" style="679" customWidth="1"/>
    <col min="12035" max="12037" width="19.140625" style="679" customWidth="1"/>
    <col min="12038" max="12288" width="9.140625" style="679"/>
    <col min="12289" max="12289" width="8.140625" style="679" customWidth="1"/>
    <col min="12290" max="12290" width="82" style="679" customWidth="1"/>
    <col min="12291" max="12293" width="19.140625" style="679" customWidth="1"/>
    <col min="12294" max="12544" width="9.140625" style="679"/>
    <col min="12545" max="12545" width="8.140625" style="679" customWidth="1"/>
    <col min="12546" max="12546" width="82" style="679" customWidth="1"/>
    <col min="12547" max="12549" width="19.140625" style="679" customWidth="1"/>
    <col min="12550" max="12800" width="9.140625" style="679"/>
    <col min="12801" max="12801" width="8.140625" style="679" customWidth="1"/>
    <col min="12802" max="12802" width="82" style="679" customWidth="1"/>
    <col min="12803" max="12805" width="19.140625" style="679" customWidth="1"/>
    <col min="12806" max="13056" width="9.140625" style="679"/>
    <col min="13057" max="13057" width="8.140625" style="679" customWidth="1"/>
    <col min="13058" max="13058" width="82" style="679" customWidth="1"/>
    <col min="13059" max="13061" width="19.140625" style="679" customWidth="1"/>
    <col min="13062" max="13312" width="9.140625" style="679"/>
    <col min="13313" max="13313" width="8.140625" style="679" customWidth="1"/>
    <col min="13314" max="13314" width="82" style="679" customWidth="1"/>
    <col min="13315" max="13317" width="19.140625" style="679" customWidth="1"/>
    <col min="13318" max="13568" width="9.140625" style="679"/>
    <col min="13569" max="13569" width="8.140625" style="679" customWidth="1"/>
    <col min="13570" max="13570" width="82" style="679" customWidth="1"/>
    <col min="13571" max="13573" width="19.140625" style="679" customWidth="1"/>
    <col min="13574" max="13824" width="9.140625" style="679"/>
    <col min="13825" max="13825" width="8.140625" style="679" customWidth="1"/>
    <col min="13826" max="13826" width="82" style="679" customWidth="1"/>
    <col min="13827" max="13829" width="19.140625" style="679" customWidth="1"/>
    <col min="13830" max="14080" width="9.140625" style="679"/>
    <col min="14081" max="14081" width="8.140625" style="679" customWidth="1"/>
    <col min="14082" max="14082" width="82" style="679" customWidth="1"/>
    <col min="14083" max="14085" width="19.140625" style="679" customWidth="1"/>
    <col min="14086" max="14336" width="9.140625" style="679"/>
    <col min="14337" max="14337" width="8.140625" style="679" customWidth="1"/>
    <col min="14338" max="14338" width="82" style="679" customWidth="1"/>
    <col min="14339" max="14341" width="19.140625" style="679" customWidth="1"/>
    <col min="14342" max="14592" width="9.140625" style="679"/>
    <col min="14593" max="14593" width="8.140625" style="679" customWidth="1"/>
    <col min="14594" max="14594" width="82" style="679" customWidth="1"/>
    <col min="14595" max="14597" width="19.140625" style="679" customWidth="1"/>
    <col min="14598" max="14848" width="9.140625" style="679"/>
    <col min="14849" max="14849" width="8.140625" style="679" customWidth="1"/>
    <col min="14850" max="14850" width="82" style="679" customWidth="1"/>
    <col min="14851" max="14853" width="19.140625" style="679" customWidth="1"/>
    <col min="14854" max="15104" width="9.140625" style="679"/>
    <col min="15105" max="15105" width="8.140625" style="679" customWidth="1"/>
    <col min="15106" max="15106" width="82" style="679" customWidth="1"/>
    <col min="15107" max="15109" width="19.140625" style="679" customWidth="1"/>
    <col min="15110" max="15360" width="9.140625" style="679"/>
    <col min="15361" max="15361" width="8.140625" style="679" customWidth="1"/>
    <col min="15362" max="15362" width="82" style="679" customWidth="1"/>
    <col min="15363" max="15365" width="19.140625" style="679" customWidth="1"/>
    <col min="15366" max="15616" width="9.140625" style="679"/>
    <col min="15617" max="15617" width="8.140625" style="679" customWidth="1"/>
    <col min="15618" max="15618" width="82" style="679" customWidth="1"/>
    <col min="15619" max="15621" width="19.140625" style="679" customWidth="1"/>
    <col min="15622" max="15872" width="9.140625" style="679"/>
    <col min="15873" max="15873" width="8.140625" style="679" customWidth="1"/>
    <col min="15874" max="15874" width="82" style="679" customWidth="1"/>
    <col min="15875" max="15877" width="19.140625" style="679" customWidth="1"/>
    <col min="15878" max="16128" width="9.140625" style="679"/>
    <col min="16129" max="16129" width="8.140625" style="679" customWidth="1"/>
    <col min="16130" max="16130" width="82" style="679" customWidth="1"/>
    <col min="16131" max="16133" width="19.140625" style="679" customWidth="1"/>
    <col min="16134" max="16384" width="9.140625" style="679"/>
  </cols>
  <sheetData>
    <row r="1" spans="1:5">
      <c r="E1" s="383" t="s">
        <v>1771</v>
      </c>
    </row>
    <row r="3" spans="1:5" ht="19.5" customHeight="1">
      <c r="A3" s="762" t="s">
        <v>1749</v>
      </c>
      <c r="B3" s="763"/>
      <c r="C3" s="763"/>
      <c r="D3" s="763"/>
      <c r="E3" s="763"/>
    </row>
    <row r="4" spans="1:5" ht="30">
      <c r="A4" s="687" t="s">
        <v>785</v>
      </c>
      <c r="B4" s="687" t="s">
        <v>362</v>
      </c>
      <c r="C4" s="687" t="s">
        <v>786</v>
      </c>
      <c r="D4" s="687" t="s">
        <v>787</v>
      </c>
      <c r="E4" s="687" t="s">
        <v>788</v>
      </c>
    </row>
    <row r="5" spans="1:5" ht="15">
      <c r="A5" s="687">
        <v>2</v>
      </c>
      <c r="B5" s="687">
        <v>3</v>
      </c>
      <c r="C5" s="687">
        <v>4</v>
      </c>
      <c r="D5" s="687">
        <v>5</v>
      </c>
      <c r="E5" s="687">
        <v>6</v>
      </c>
    </row>
    <row r="6" spans="1:5">
      <c r="A6" s="680" t="s">
        <v>789</v>
      </c>
      <c r="B6" s="681" t="s">
        <v>1640</v>
      </c>
      <c r="C6" s="682">
        <v>0</v>
      </c>
      <c r="D6" s="682">
        <v>0</v>
      </c>
      <c r="E6" s="682">
        <v>0</v>
      </c>
    </row>
    <row r="7" spans="1:5">
      <c r="A7" s="680" t="s">
        <v>791</v>
      </c>
      <c r="B7" s="681" t="s">
        <v>1641</v>
      </c>
      <c r="C7" s="682">
        <v>0</v>
      </c>
      <c r="D7" s="682">
        <v>0</v>
      </c>
      <c r="E7" s="682">
        <v>0</v>
      </c>
    </row>
    <row r="8" spans="1:5">
      <c r="A8" s="680" t="s">
        <v>793</v>
      </c>
      <c r="B8" s="681" t="s">
        <v>1642</v>
      </c>
      <c r="C8" s="682">
        <v>0</v>
      </c>
      <c r="D8" s="682">
        <v>0</v>
      </c>
      <c r="E8" s="682">
        <v>0</v>
      </c>
    </row>
    <row r="9" spans="1:5">
      <c r="A9" s="680" t="s">
        <v>795</v>
      </c>
      <c r="B9" s="681" t="s">
        <v>1643</v>
      </c>
      <c r="C9" s="682">
        <v>8000</v>
      </c>
      <c r="D9" s="682">
        <v>0</v>
      </c>
      <c r="E9" s="682">
        <v>8000</v>
      </c>
    </row>
    <row r="10" spans="1:5">
      <c r="A10" s="680" t="s">
        <v>797</v>
      </c>
      <c r="B10" s="681" t="s">
        <v>1644</v>
      </c>
      <c r="C10" s="682">
        <v>0</v>
      </c>
      <c r="D10" s="682">
        <v>0</v>
      </c>
      <c r="E10" s="682">
        <v>0</v>
      </c>
    </row>
    <row r="11" spans="1:5">
      <c r="A11" s="683" t="s">
        <v>799</v>
      </c>
      <c r="B11" s="684" t="s">
        <v>1645</v>
      </c>
      <c r="C11" s="685">
        <v>8000</v>
      </c>
      <c r="D11" s="685">
        <v>0</v>
      </c>
      <c r="E11" s="685">
        <v>8000</v>
      </c>
    </row>
    <row r="12" spans="1:5">
      <c r="A12" s="680" t="s">
        <v>801</v>
      </c>
      <c r="B12" s="681" t="s">
        <v>1646</v>
      </c>
      <c r="C12" s="682">
        <v>0</v>
      </c>
      <c r="D12" s="682">
        <v>0</v>
      </c>
      <c r="E12" s="682">
        <v>0</v>
      </c>
    </row>
    <row r="13" spans="1:5">
      <c r="A13" s="680" t="s">
        <v>803</v>
      </c>
      <c r="B13" s="681" t="s">
        <v>1647</v>
      </c>
      <c r="C13" s="682">
        <v>0</v>
      </c>
      <c r="D13" s="682">
        <v>0</v>
      </c>
      <c r="E13" s="682">
        <v>0</v>
      </c>
    </row>
    <row r="14" spans="1:5">
      <c r="A14" s="680" t="s">
        <v>805</v>
      </c>
      <c r="B14" s="681" t="s">
        <v>1648</v>
      </c>
      <c r="C14" s="682">
        <v>0</v>
      </c>
      <c r="D14" s="682">
        <v>0</v>
      </c>
      <c r="E14" s="682">
        <v>0</v>
      </c>
    </row>
    <row r="15" spans="1:5">
      <c r="A15" s="680" t="s">
        <v>807</v>
      </c>
      <c r="B15" s="681" t="s">
        <v>1649</v>
      </c>
      <c r="C15" s="682">
        <v>0</v>
      </c>
      <c r="D15" s="682">
        <v>0</v>
      </c>
      <c r="E15" s="682">
        <v>0</v>
      </c>
    </row>
    <row r="16" spans="1:5">
      <c r="A16" s="680" t="s">
        <v>809</v>
      </c>
      <c r="B16" s="681" t="s">
        <v>1650</v>
      </c>
      <c r="C16" s="682">
        <v>0</v>
      </c>
      <c r="D16" s="682">
        <v>0</v>
      </c>
      <c r="E16" s="682">
        <v>0</v>
      </c>
    </row>
    <row r="17" spans="1:5">
      <c r="A17" s="680" t="s">
        <v>811</v>
      </c>
      <c r="B17" s="681" t="s">
        <v>1651</v>
      </c>
      <c r="C17" s="682">
        <v>0</v>
      </c>
      <c r="D17" s="682">
        <v>0</v>
      </c>
      <c r="E17" s="682">
        <v>0</v>
      </c>
    </row>
    <row r="18" spans="1:5">
      <c r="A18" s="683" t="s">
        <v>813</v>
      </c>
      <c r="B18" s="684" t="s">
        <v>1652</v>
      </c>
      <c r="C18" s="685">
        <v>0</v>
      </c>
      <c r="D18" s="685">
        <v>0</v>
      </c>
      <c r="E18" s="685">
        <v>0</v>
      </c>
    </row>
    <row r="19" spans="1:5">
      <c r="A19" s="680" t="s">
        <v>815</v>
      </c>
      <c r="B19" s="681" t="s">
        <v>1653</v>
      </c>
      <c r="C19" s="682">
        <v>309543</v>
      </c>
      <c r="D19" s="682">
        <v>0</v>
      </c>
      <c r="E19" s="682">
        <v>309543</v>
      </c>
    </row>
    <row r="20" spans="1:5">
      <c r="A20" s="680" t="s">
        <v>817</v>
      </c>
      <c r="B20" s="681" t="s">
        <v>1654</v>
      </c>
      <c r="C20" s="682">
        <v>0</v>
      </c>
      <c r="D20" s="682">
        <v>0</v>
      </c>
      <c r="E20" s="682">
        <v>0</v>
      </c>
    </row>
    <row r="21" spans="1:5">
      <c r="A21" s="683" t="s">
        <v>819</v>
      </c>
      <c r="B21" s="684" t="s">
        <v>1655</v>
      </c>
      <c r="C21" s="685">
        <v>309543</v>
      </c>
      <c r="D21" s="685">
        <v>0</v>
      </c>
      <c r="E21" s="685">
        <v>309543</v>
      </c>
    </row>
    <row r="22" spans="1:5">
      <c r="A22" s="680" t="s">
        <v>821</v>
      </c>
      <c r="B22" s="681" t="s">
        <v>1656</v>
      </c>
      <c r="C22" s="682">
        <v>38567</v>
      </c>
      <c r="D22" s="682">
        <v>0</v>
      </c>
      <c r="E22" s="682">
        <v>38567</v>
      </c>
    </row>
    <row r="23" spans="1:5">
      <c r="A23" s="680" t="s">
        <v>823</v>
      </c>
      <c r="B23" s="681" t="s">
        <v>1657</v>
      </c>
      <c r="C23" s="682">
        <v>0</v>
      </c>
      <c r="D23" s="682">
        <v>0</v>
      </c>
      <c r="E23" s="682">
        <v>0</v>
      </c>
    </row>
    <row r="24" spans="1:5">
      <c r="A24" s="680" t="s">
        <v>825</v>
      </c>
      <c r="B24" s="681" t="s">
        <v>1658</v>
      </c>
      <c r="C24" s="682">
        <v>852406</v>
      </c>
      <c r="D24" s="682">
        <v>-852406</v>
      </c>
      <c r="E24" s="682">
        <v>0</v>
      </c>
    </row>
    <row r="25" spans="1:5">
      <c r="A25" s="680" t="s">
        <v>827</v>
      </c>
      <c r="B25" s="681" t="s">
        <v>1659</v>
      </c>
      <c r="C25" s="682">
        <v>0</v>
      </c>
      <c r="D25" s="682">
        <v>0</v>
      </c>
      <c r="E25" s="682">
        <v>0</v>
      </c>
    </row>
    <row r="26" spans="1:5">
      <c r="A26" s="680" t="s">
        <v>829</v>
      </c>
      <c r="B26" s="681" t="s">
        <v>1660</v>
      </c>
      <c r="C26" s="682">
        <v>0</v>
      </c>
      <c r="D26" s="682">
        <v>0</v>
      </c>
      <c r="E26" s="682">
        <v>0</v>
      </c>
    </row>
    <row r="27" spans="1:5">
      <c r="A27" s="680" t="s">
        <v>831</v>
      </c>
      <c r="B27" s="681" t="s">
        <v>1661</v>
      </c>
      <c r="C27" s="682">
        <v>0</v>
      </c>
      <c r="D27" s="682">
        <v>0</v>
      </c>
      <c r="E27" s="682">
        <v>0</v>
      </c>
    </row>
    <row r="28" spans="1:5">
      <c r="A28" s="683" t="s">
        <v>833</v>
      </c>
      <c r="B28" s="684" t="s">
        <v>1662</v>
      </c>
      <c r="C28" s="685">
        <v>1208516</v>
      </c>
      <c r="D28" s="685">
        <v>-852406</v>
      </c>
      <c r="E28" s="685">
        <v>356110</v>
      </c>
    </row>
    <row r="29" spans="1:5">
      <c r="A29" s="680" t="s">
        <v>835</v>
      </c>
      <c r="B29" s="681" t="s">
        <v>1663</v>
      </c>
      <c r="C29" s="682">
        <v>0</v>
      </c>
      <c r="D29" s="682">
        <v>0</v>
      </c>
      <c r="E29" s="682">
        <v>0</v>
      </c>
    </row>
    <row r="30" spans="1:5">
      <c r="A30" s="680" t="s">
        <v>837</v>
      </c>
      <c r="B30" s="681" t="s">
        <v>1664</v>
      </c>
      <c r="C30" s="682">
        <v>0</v>
      </c>
      <c r="D30" s="682">
        <v>0</v>
      </c>
      <c r="E30" s="682">
        <v>0</v>
      </c>
    </row>
    <row r="31" spans="1:5">
      <c r="A31" s="680" t="s">
        <v>839</v>
      </c>
      <c r="B31" s="681" t="s">
        <v>1665</v>
      </c>
      <c r="C31" s="682">
        <v>0</v>
      </c>
      <c r="D31" s="682">
        <v>0</v>
      </c>
      <c r="E31" s="682">
        <v>0</v>
      </c>
    </row>
    <row r="32" spans="1:5">
      <c r="A32" s="680" t="s">
        <v>841</v>
      </c>
      <c r="B32" s="681" t="s">
        <v>1666</v>
      </c>
      <c r="C32" s="682">
        <v>0</v>
      </c>
      <c r="D32" s="682">
        <v>0</v>
      </c>
      <c r="E32" s="682">
        <v>0</v>
      </c>
    </row>
    <row r="33" spans="1:5">
      <c r="A33" s="680" t="s">
        <v>843</v>
      </c>
      <c r="B33" s="681" t="s">
        <v>1667</v>
      </c>
      <c r="C33" s="682">
        <v>0</v>
      </c>
      <c r="D33" s="682">
        <v>0</v>
      </c>
      <c r="E33" s="682">
        <v>0</v>
      </c>
    </row>
    <row r="34" spans="1:5">
      <c r="A34" s="680" t="s">
        <v>845</v>
      </c>
      <c r="B34" s="681" t="s">
        <v>1668</v>
      </c>
      <c r="C34" s="682">
        <v>0</v>
      </c>
      <c r="D34" s="682">
        <v>0</v>
      </c>
      <c r="E34" s="682">
        <v>0</v>
      </c>
    </row>
    <row r="35" spans="1:5">
      <c r="A35" s="680" t="s">
        <v>847</v>
      </c>
      <c r="B35" s="681" t="s">
        <v>1669</v>
      </c>
      <c r="C35" s="682">
        <v>0</v>
      </c>
      <c r="D35" s="682">
        <v>0</v>
      </c>
      <c r="E35" s="682">
        <v>0</v>
      </c>
    </row>
    <row r="36" spans="1:5">
      <c r="A36" s="683" t="s">
        <v>849</v>
      </c>
      <c r="B36" s="684" t="s">
        <v>1670</v>
      </c>
      <c r="C36" s="685">
        <v>0</v>
      </c>
      <c r="D36" s="685">
        <v>0</v>
      </c>
      <c r="E36" s="685">
        <v>0</v>
      </c>
    </row>
    <row r="37" spans="1:5">
      <c r="A37" s="680" t="s">
        <v>851</v>
      </c>
      <c r="B37" s="681" t="s">
        <v>1671</v>
      </c>
      <c r="C37" s="682">
        <v>0</v>
      </c>
      <c r="D37" s="682">
        <v>0</v>
      </c>
      <c r="E37" s="682">
        <v>0</v>
      </c>
    </row>
    <row r="38" spans="1:5">
      <c r="A38" s="683" t="s">
        <v>853</v>
      </c>
      <c r="B38" s="684" t="s">
        <v>1672</v>
      </c>
      <c r="C38" s="685">
        <v>1208516</v>
      </c>
      <c r="D38" s="685">
        <v>-852406</v>
      </c>
      <c r="E38" s="685">
        <v>356110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pane ySplit="5" topLeftCell="A6" activePane="bottomLeft" state="frozen"/>
      <selection sqref="A1:E1"/>
      <selection pane="bottomLeft" activeCell="E1" sqref="E1"/>
    </sheetView>
  </sheetViews>
  <sheetFormatPr defaultRowHeight="12.75"/>
  <cols>
    <col min="1" max="1" width="8.140625" style="679" customWidth="1"/>
    <col min="2" max="2" width="82" style="679" customWidth="1"/>
    <col min="3" max="5" width="19.140625" style="679" customWidth="1"/>
    <col min="6" max="256" width="9.140625" style="679"/>
    <col min="257" max="257" width="8.140625" style="679" customWidth="1"/>
    <col min="258" max="258" width="82" style="679" customWidth="1"/>
    <col min="259" max="261" width="19.140625" style="679" customWidth="1"/>
    <col min="262" max="512" width="9.140625" style="679"/>
    <col min="513" max="513" width="8.140625" style="679" customWidth="1"/>
    <col min="514" max="514" width="82" style="679" customWidth="1"/>
    <col min="515" max="517" width="19.140625" style="679" customWidth="1"/>
    <col min="518" max="768" width="9.140625" style="679"/>
    <col min="769" max="769" width="8.140625" style="679" customWidth="1"/>
    <col min="770" max="770" width="82" style="679" customWidth="1"/>
    <col min="771" max="773" width="19.140625" style="679" customWidth="1"/>
    <col min="774" max="1024" width="9.140625" style="679"/>
    <col min="1025" max="1025" width="8.140625" style="679" customWidth="1"/>
    <col min="1026" max="1026" width="82" style="679" customWidth="1"/>
    <col min="1027" max="1029" width="19.140625" style="679" customWidth="1"/>
    <col min="1030" max="1280" width="9.140625" style="679"/>
    <col min="1281" max="1281" width="8.140625" style="679" customWidth="1"/>
    <col min="1282" max="1282" width="82" style="679" customWidth="1"/>
    <col min="1283" max="1285" width="19.140625" style="679" customWidth="1"/>
    <col min="1286" max="1536" width="9.140625" style="679"/>
    <col min="1537" max="1537" width="8.140625" style="679" customWidth="1"/>
    <col min="1538" max="1538" width="82" style="679" customWidth="1"/>
    <col min="1539" max="1541" width="19.140625" style="679" customWidth="1"/>
    <col min="1542" max="1792" width="9.140625" style="679"/>
    <col min="1793" max="1793" width="8.140625" style="679" customWidth="1"/>
    <col min="1794" max="1794" width="82" style="679" customWidth="1"/>
    <col min="1795" max="1797" width="19.140625" style="679" customWidth="1"/>
    <col min="1798" max="2048" width="9.140625" style="679"/>
    <col min="2049" max="2049" width="8.140625" style="679" customWidth="1"/>
    <col min="2050" max="2050" width="82" style="679" customWidth="1"/>
    <col min="2051" max="2053" width="19.140625" style="679" customWidth="1"/>
    <col min="2054" max="2304" width="9.140625" style="679"/>
    <col min="2305" max="2305" width="8.140625" style="679" customWidth="1"/>
    <col min="2306" max="2306" width="82" style="679" customWidth="1"/>
    <col min="2307" max="2309" width="19.140625" style="679" customWidth="1"/>
    <col min="2310" max="2560" width="9.140625" style="679"/>
    <col min="2561" max="2561" width="8.140625" style="679" customWidth="1"/>
    <col min="2562" max="2562" width="82" style="679" customWidth="1"/>
    <col min="2563" max="2565" width="19.140625" style="679" customWidth="1"/>
    <col min="2566" max="2816" width="9.140625" style="679"/>
    <col min="2817" max="2817" width="8.140625" style="679" customWidth="1"/>
    <col min="2818" max="2818" width="82" style="679" customWidth="1"/>
    <col min="2819" max="2821" width="19.140625" style="679" customWidth="1"/>
    <col min="2822" max="3072" width="9.140625" style="679"/>
    <col min="3073" max="3073" width="8.140625" style="679" customWidth="1"/>
    <col min="3074" max="3074" width="82" style="679" customWidth="1"/>
    <col min="3075" max="3077" width="19.140625" style="679" customWidth="1"/>
    <col min="3078" max="3328" width="9.140625" style="679"/>
    <col min="3329" max="3329" width="8.140625" style="679" customWidth="1"/>
    <col min="3330" max="3330" width="82" style="679" customWidth="1"/>
    <col min="3331" max="3333" width="19.140625" style="679" customWidth="1"/>
    <col min="3334" max="3584" width="9.140625" style="679"/>
    <col min="3585" max="3585" width="8.140625" style="679" customWidth="1"/>
    <col min="3586" max="3586" width="82" style="679" customWidth="1"/>
    <col min="3587" max="3589" width="19.140625" style="679" customWidth="1"/>
    <col min="3590" max="3840" width="9.140625" style="679"/>
    <col min="3841" max="3841" width="8.140625" style="679" customWidth="1"/>
    <col min="3842" max="3842" width="82" style="679" customWidth="1"/>
    <col min="3843" max="3845" width="19.140625" style="679" customWidth="1"/>
    <col min="3846" max="4096" width="9.140625" style="679"/>
    <col min="4097" max="4097" width="8.140625" style="679" customWidth="1"/>
    <col min="4098" max="4098" width="82" style="679" customWidth="1"/>
    <col min="4099" max="4101" width="19.140625" style="679" customWidth="1"/>
    <col min="4102" max="4352" width="9.140625" style="679"/>
    <col min="4353" max="4353" width="8.140625" style="679" customWidth="1"/>
    <col min="4354" max="4354" width="82" style="679" customWidth="1"/>
    <col min="4355" max="4357" width="19.140625" style="679" customWidth="1"/>
    <col min="4358" max="4608" width="9.140625" style="679"/>
    <col min="4609" max="4609" width="8.140625" style="679" customWidth="1"/>
    <col min="4610" max="4610" width="82" style="679" customWidth="1"/>
    <col min="4611" max="4613" width="19.140625" style="679" customWidth="1"/>
    <col min="4614" max="4864" width="9.140625" style="679"/>
    <col min="4865" max="4865" width="8.140625" style="679" customWidth="1"/>
    <col min="4866" max="4866" width="82" style="679" customWidth="1"/>
    <col min="4867" max="4869" width="19.140625" style="679" customWidth="1"/>
    <col min="4870" max="5120" width="9.140625" style="679"/>
    <col min="5121" max="5121" width="8.140625" style="679" customWidth="1"/>
    <col min="5122" max="5122" width="82" style="679" customWidth="1"/>
    <col min="5123" max="5125" width="19.140625" style="679" customWidth="1"/>
    <col min="5126" max="5376" width="9.140625" style="679"/>
    <col min="5377" max="5377" width="8.140625" style="679" customWidth="1"/>
    <col min="5378" max="5378" width="82" style="679" customWidth="1"/>
    <col min="5379" max="5381" width="19.140625" style="679" customWidth="1"/>
    <col min="5382" max="5632" width="9.140625" style="679"/>
    <col min="5633" max="5633" width="8.140625" style="679" customWidth="1"/>
    <col min="5634" max="5634" width="82" style="679" customWidth="1"/>
    <col min="5635" max="5637" width="19.140625" style="679" customWidth="1"/>
    <col min="5638" max="5888" width="9.140625" style="679"/>
    <col min="5889" max="5889" width="8.140625" style="679" customWidth="1"/>
    <col min="5890" max="5890" width="82" style="679" customWidth="1"/>
    <col min="5891" max="5893" width="19.140625" style="679" customWidth="1"/>
    <col min="5894" max="6144" width="9.140625" style="679"/>
    <col min="6145" max="6145" width="8.140625" style="679" customWidth="1"/>
    <col min="6146" max="6146" width="82" style="679" customWidth="1"/>
    <col min="6147" max="6149" width="19.140625" style="679" customWidth="1"/>
    <col min="6150" max="6400" width="9.140625" style="679"/>
    <col min="6401" max="6401" width="8.140625" style="679" customWidth="1"/>
    <col min="6402" max="6402" width="82" style="679" customWidth="1"/>
    <col min="6403" max="6405" width="19.140625" style="679" customWidth="1"/>
    <col min="6406" max="6656" width="9.140625" style="679"/>
    <col min="6657" max="6657" width="8.140625" style="679" customWidth="1"/>
    <col min="6658" max="6658" width="82" style="679" customWidth="1"/>
    <col min="6659" max="6661" width="19.140625" style="679" customWidth="1"/>
    <col min="6662" max="6912" width="9.140625" style="679"/>
    <col min="6913" max="6913" width="8.140625" style="679" customWidth="1"/>
    <col min="6914" max="6914" width="82" style="679" customWidth="1"/>
    <col min="6915" max="6917" width="19.140625" style="679" customWidth="1"/>
    <col min="6918" max="7168" width="9.140625" style="679"/>
    <col min="7169" max="7169" width="8.140625" style="679" customWidth="1"/>
    <col min="7170" max="7170" width="82" style="679" customWidth="1"/>
    <col min="7171" max="7173" width="19.140625" style="679" customWidth="1"/>
    <col min="7174" max="7424" width="9.140625" style="679"/>
    <col min="7425" max="7425" width="8.140625" style="679" customWidth="1"/>
    <col min="7426" max="7426" width="82" style="679" customWidth="1"/>
    <col min="7427" max="7429" width="19.140625" style="679" customWidth="1"/>
    <col min="7430" max="7680" width="9.140625" style="679"/>
    <col min="7681" max="7681" width="8.140625" style="679" customWidth="1"/>
    <col min="7682" max="7682" width="82" style="679" customWidth="1"/>
    <col min="7683" max="7685" width="19.140625" style="679" customWidth="1"/>
    <col min="7686" max="7936" width="9.140625" style="679"/>
    <col min="7937" max="7937" width="8.140625" style="679" customWidth="1"/>
    <col min="7938" max="7938" width="82" style="679" customWidth="1"/>
    <col min="7939" max="7941" width="19.140625" style="679" customWidth="1"/>
    <col min="7942" max="8192" width="9.140625" style="679"/>
    <col min="8193" max="8193" width="8.140625" style="679" customWidth="1"/>
    <col min="8194" max="8194" width="82" style="679" customWidth="1"/>
    <col min="8195" max="8197" width="19.140625" style="679" customWidth="1"/>
    <col min="8198" max="8448" width="9.140625" style="679"/>
    <col min="8449" max="8449" width="8.140625" style="679" customWidth="1"/>
    <col min="8450" max="8450" width="82" style="679" customWidth="1"/>
    <col min="8451" max="8453" width="19.140625" style="679" customWidth="1"/>
    <col min="8454" max="8704" width="9.140625" style="679"/>
    <col min="8705" max="8705" width="8.140625" style="679" customWidth="1"/>
    <col min="8706" max="8706" width="82" style="679" customWidth="1"/>
    <col min="8707" max="8709" width="19.140625" style="679" customWidth="1"/>
    <col min="8710" max="8960" width="9.140625" style="679"/>
    <col min="8961" max="8961" width="8.140625" style="679" customWidth="1"/>
    <col min="8962" max="8962" width="82" style="679" customWidth="1"/>
    <col min="8963" max="8965" width="19.140625" style="679" customWidth="1"/>
    <col min="8966" max="9216" width="9.140625" style="679"/>
    <col min="9217" max="9217" width="8.140625" style="679" customWidth="1"/>
    <col min="9218" max="9218" width="82" style="679" customWidth="1"/>
    <col min="9219" max="9221" width="19.140625" style="679" customWidth="1"/>
    <col min="9222" max="9472" width="9.140625" style="679"/>
    <col min="9473" max="9473" width="8.140625" style="679" customWidth="1"/>
    <col min="9474" max="9474" width="82" style="679" customWidth="1"/>
    <col min="9475" max="9477" width="19.140625" style="679" customWidth="1"/>
    <col min="9478" max="9728" width="9.140625" style="679"/>
    <col min="9729" max="9729" width="8.140625" style="679" customWidth="1"/>
    <col min="9730" max="9730" width="82" style="679" customWidth="1"/>
    <col min="9731" max="9733" width="19.140625" style="679" customWidth="1"/>
    <col min="9734" max="9984" width="9.140625" style="679"/>
    <col min="9985" max="9985" width="8.140625" style="679" customWidth="1"/>
    <col min="9986" max="9986" width="82" style="679" customWidth="1"/>
    <col min="9987" max="9989" width="19.140625" style="679" customWidth="1"/>
    <col min="9990" max="10240" width="9.140625" style="679"/>
    <col min="10241" max="10241" width="8.140625" style="679" customWidth="1"/>
    <col min="10242" max="10242" width="82" style="679" customWidth="1"/>
    <col min="10243" max="10245" width="19.140625" style="679" customWidth="1"/>
    <col min="10246" max="10496" width="9.140625" style="679"/>
    <col min="10497" max="10497" width="8.140625" style="679" customWidth="1"/>
    <col min="10498" max="10498" width="82" style="679" customWidth="1"/>
    <col min="10499" max="10501" width="19.140625" style="679" customWidth="1"/>
    <col min="10502" max="10752" width="9.140625" style="679"/>
    <col min="10753" max="10753" width="8.140625" style="679" customWidth="1"/>
    <col min="10754" max="10754" width="82" style="679" customWidth="1"/>
    <col min="10755" max="10757" width="19.140625" style="679" customWidth="1"/>
    <col min="10758" max="11008" width="9.140625" style="679"/>
    <col min="11009" max="11009" width="8.140625" style="679" customWidth="1"/>
    <col min="11010" max="11010" width="82" style="679" customWidth="1"/>
    <col min="11011" max="11013" width="19.140625" style="679" customWidth="1"/>
    <col min="11014" max="11264" width="9.140625" style="679"/>
    <col min="11265" max="11265" width="8.140625" style="679" customWidth="1"/>
    <col min="11266" max="11266" width="82" style="679" customWidth="1"/>
    <col min="11267" max="11269" width="19.140625" style="679" customWidth="1"/>
    <col min="11270" max="11520" width="9.140625" style="679"/>
    <col min="11521" max="11521" width="8.140625" style="679" customWidth="1"/>
    <col min="11522" max="11522" width="82" style="679" customWidth="1"/>
    <col min="11523" max="11525" width="19.140625" style="679" customWidth="1"/>
    <col min="11526" max="11776" width="9.140625" style="679"/>
    <col min="11777" max="11777" width="8.140625" style="679" customWidth="1"/>
    <col min="11778" max="11778" width="82" style="679" customWidth="1"/>
    <col min="11779" max="11781" width="19.140625" style="679" customWidth="1"/>
    <col min="11782" max="12032" width="9.140625" style="679"/>
    <col min="12033" max="12033" width="8.140625" style="679" customWidth="1"/>
    <col min="12034" max="12034" width="82" style="679" customWidth="1"/>
    <col min="12035" max="12037" width="19.140625" style="679" customWidth="1"/>
    <col min="12038" max="12288" width="9.140625" style="679"/>
    <col min="12289" max="12289" width="8.140625" style="679" customWidth="1"/>
    <col min="12290" max="12290" width="82" style="679" customWidth="1"/>
    <col min="12291" max="12293" width="19.140625" style="679" customWidth="1"/>
    <col min="12294" max="12544" width="9.140625" style="679"/>
    <col min="12545" max="12545" width="8.140625" style="679" customWidth="1"/>
    <col min="12546" max="12546" width="82" style="679" customWidth="1"/>
    <col min="12547" max="12549" width="19.140625" style="679" customWidth="1"/>
    <col min="12550" max="12800" width="9.140625" style="679"/>
    <col min="12801" max="12801" width="8.140625" style="679" customWidth="1"/>
    <col min="12802" max="12802" width="82" style="679" customWidth="1"/>
    <col min="12803" max="12805" width="19.140625" style="679" customWidth="1"/>
    <col min="12806" max="13056" width="9.140625" style="679"/>
    <col min="13057" max="13057" width="8.140625" style="679" customWidth="1"/>
    <col min="13058" max="13058" width="82" style="679" customWidth="1"/>
    <col min="13059" max="13061" width="19.140625" style="679" customWidth="1"/>
    <col min="13062" max="13312" width="9.140625" style="679"/>
    <col min="13313" max="13313" width="8.140625" style="679" customWidth="1"/>
    <col min="13314" max="13314" width="82" style="679" customWidth="1"/>
    <col min="13315" max="13317" width="19.140625" style="679" customWidth="1"/>
    <col min="13318" max="13568" width="9.140625" style="679"/>
    <col min="13569" max="13569" width="8.140625" style="679" customWidth="1"/>
    <col min="13570" max="13570" width="82" style="679" customWidth="1"/>
    <col min="13571" max="13573" width="19.140625" style="679" customWidth="1"/>
    <col min="13574" max="13824" width="9.140625" style="679"/>
    <col min="13825" max="13825" width="8.140625" style="679" customWidth="1"/>
    <col min="13826" max="13826" width="82" style="679" customWidth="1"/>
    <col min="13827" max="13829" width="19.140625" style="679" customWidth="1"/>
    <col min="13830" max="14080" width="9.140625" style="679"/>
    <col min="14081" max="14081" width="8.140625" style="679" customWidth="1"/>
    <col min="14082" max="14082" width="82" style="679" customWidth="1"/>
    <col min="14083" max="14085" width="19.140625" style="679" customWidth="1"/>
    <col min="14086" max="14336" width="9.140625" style="679"/>
    <col min="14337" max="14337" width="8.140625" style="679" customWidth="1"/>
    <col min="14338" max="14338" width="82" style="679" customWidth="1"/>
    <col min="14339" max="14341" width="19.140625" style="679" customWidth="1"/>
    <col min="14342" max="14592" width="9.140625" style="679"/>
    <col min="14593" max="14593" width="8.140625" style="679" customWidth="1"/>
    <col min="14594" max="14594" width="82" style="679" customWidth="1"/>
    <col min="14595" max="14597" width="19.140625" style="679" customWidth="1"/>
    <col min="14598" max="14848" width="9.140625" style="679"/>
    <col min="14849" max="14849" width="8.140625" style="679" customWidth="1"/>
    <col min="14850" max="14850" width="82" style="679" customWidth="1"/>
    <col min="14851" max="14853" width="19.140625" style="679" customWidth="1"/>
    <col min="14854" max="15104" width="9.140625" style="679"/>
    <col min="15105" max="15105" width="8.140625" style="679" customWidth="1"/>
    <col min="15106" max="15106" width="82" style="679" customWidth="1"/>
    <col min="15107" max="15109" width="19.140625" style="679" customWidth="1"/>
    <col min="15110" max="15360" width="9.140625" style="679"/>
    <col min="15361" max="15361" width="8.140625" style="679" customWidth="1"/>
    <col min="15362" max="15362" width="82" style="679" customWidth="1"/>
    <col min="15363" max="15365" width="19.140625" style="679" customWidth="1"/>
    <col min="15366" max="15616" width="9.140625" style="679"/>
    <col min="15617" max="15617" width="8.140625" style="679" customWidth="1"/>
    <col min="15618" max="15618" width="82" style="679" customWidth="1"/>
    <col min="15619" max="15621" width="19.140625" style="679" customWidth="1"/>
    <col min="15622" max="15872" width="9.140625" style="679"/>
    <col min="15873" max="15873" width="8.140625" style="679" customWidth="1"/>
    <col min="15874" max="15874" width="82" style="679" customWidth="1"/>
    <col min="15875" max="15877" width="19.140625" style="679" customWidth="1"/>
    <col min="15878" max="16128" width="9.140625" style="679"/>
    <col min="16129" max="16129" width="8.140625" style="679" customWidth="1"/>
    <col min="16130" max="16130" width="82" style="679" customWidth="1"/>
    <col min="16131" max="16133" width="19.140625" style="679" customWidth="1"/>
    <col min="16134" max="16384" width="9.140625" style="679"/>
  </cols>
  <sheetData>
    <row r="1" spans="1:5">
      <c r="E1" s="383" t="s">
        <v>1772</v>
      </c>
    </row>
    <row r="3" spans="1:5" ht="18" customHeight="1">
      <c r="A3" s="762" t="s">
        <v>1747</v>
      </c>
      <c r="B3" s="763"/>
      <c r="C3" s="763"/>
      <c r="D3" s="763"/>
      <c r="E3" s="763"/>
    </row>
    <row r="4" spans="1:5" ht="30">
      <c r="A4" s="687" t="s">
        <v>785</v>
      </c>
      <c r="B4" s="687" t="s">
        <v>362</v>
      </c>
      <c r="C4" s="687" t="s">
        <v>786</v>
      </c>
      <c r="D4" s="687" t="s">
        <v>787</v>
      </c>
      <c r="E4" s="687" t="s">
        <v>788</v>
      </c>
    </row>
    <row r="5" spans="1:5" ht="15">
      <c r="A5" s="687">
        <v>1</v>
      </c>
      <c r="B5" s="687">
        <v>2</v>
      </c>
      <c r="C5" s="687">
        <v>3</v>
      </c>
      <c r="D5" s="687">
        <v>4</v>
      </c>
      <c r="E5" s="687">
        <v>5</v>
      </c>
    </row>
    <row r="6" spans="1:5">
      <c r="A6" s="680" t="s">
        <v>789</v>
      </c>
      <c r="B6" s="681" t="s">
        <v>1673</v>
      </c>
      <c r="C6" s="682">
        <v>8616</v>
      </c>
      <c r="D6" s="682">
        <v>0</v>
      </c>
      <c r="E6" s="682">
        <v>8616</v>
      </c>
    </row>
    <row r="7" spans="1:5">
      <c r="A7" s="680" t="s">
        <v>791</v>
      </c>
      <c r="B7" s="681" t="s">
        <v>1674</v>
      </c>
      <c r="C7" s="682">
        <v>11198120</v>
      </c>
      <c r="D7" s="682">
        <v>0</v>
      </c>
      <c r="E7" s="682">
        <v>11198120</v>
      </c>
    </row>
    <row r="8" spans="1:5">
      <c r="A8" s="680" t="s">
        <v>793</v>
      </c>
      <c r="B8" s="681" t="s">
        <v>1675</v>
      </c>
      <c r="C8" s="682">
        <v>178974</v>
      </c>
      <c r="D8" s="682">
        <v>0</v>
      </c>
      <c r="E8" s="682">
        <v>178974</v>
      </c>
    </row>
    <row r="9" spans="1:5">
      <c r="A9" s="680" t="s">
        <v>795</v>
      </c>
      <c r="B9" s="681" t="s">
        <v>1676</v>
      </c>
      <c r="C9" s="682">
        <v>0</v>
      </c>
      <c r="D9" s="682">
        <v>0</v>
      </c>
      <c r="E9" s="682">
        <v>0</v>
      </c>
    </row>
    <row r="10" spans="1:5">
      <c r="A10" s="683" t="s">
        <v>797</v>
      </c>
      <c r="B10" s="684" t="s">
        <v>1677</v>
      </c>
      <c r="C10" s="685">
        <v>11385710</v>
      </c>
      <c r="D10" s="685">
        <v>0</v>
      </c>
      <c r="E10" s="685">
        <v>11385710</v>
      </c>
    </row>
    <row r="11" spans="1:5">
      <c r="A11" s="680" t="s">
        <v>799</v>
      </c>
      <c r="B11" s="681" t="s">
        <v>1678</v>
      </c>
      <c r="C11" s="682">
        <v>3327</v>
      </c>
      <c r="D11" s="682">
        <v>0</v>
      </c>
      <c r="E11" s="682">
        <v>3327</v>
      </c>
    </row>
    <row r="12" spans="1:5">
      <c r="A12" s="680" t="s">
        <v>801</v>
      </c>
      <c r="B12" s="681" t="s">
        <v>1679</v>
      </c>
      <c r="C12" s="682">
        <v>0</v>
      </c>
      <c r="D12" s="682">
        <v>0</v>
      </c>
      <c r="E12" s="682">
        <v>0</v>
      </c>
    </row>
    <row r="13" spans="1:5">
      <c r="A13" s="683" t="s">
        <v>803</v>
      </c>
      <c r="B13" s="684" t="s">
        <v>1680</v>
      </c>
      <c r="C13" s="685">
        <v>3327</v>
      </c>
      <c r="D13" s="685">
        <v>0</v>
      </c>
      <c r="E13" s="685">
        <v>3327</v>
      </c>
    </row>
    <row r="14" spans="1:5">
      <c r="A14" s="680" t="s">
        <v>805</v>
      </c>
      <c r="B14" s="681" t="s">
        <v>1681</v>
      </c>
      <c r="C14" s="682">
        <v>0</v>
      </c>
      <c r="D14" s="682">
        <v>0</v>
      </c>
      <c r="E14" s="682">
        <v>0</v>
      </c>
    </row>
    <row r="15" spans="1:5">
      <c r="A15" s="680" t="s">
        <v>807</v>
      </c>
      <c r="B15" s="681" t="s">
        <v>1682</v>
      </c>
      <c r="C15" s="682">
        <v>143</v>
      </c>
      <c r="D15" s="682">
        <v>0</v>
      </c>
      <c r="E15" s="682">
        <v>143</v>
      </c>
    </row>
    <row r="16" spans="1:5">
      <c r="A16" s="680" t="s">
        <v>809</v>
      </c>
      <c r="B16" s="681" t="s">
        <v>748</v>
      </c>
      <c r="C16" s="682">
        <v>253680</v>
      </c>
      <c r="D16" s="682">
        <v>0</v>
      </c>
      <c r="E16" s="682">
        <v>253680</v>
      </c>
    </row>
    <row r="17" spans="1:5">
      <c r="A17" s="680" t="s">
        <v>811</v>
      </c>
      <c r="B17" s="681" t="s">
        <v>1683</v>
      </c>
      <c r="C17" s="682">
        <v>689</v>
      </c>
      <c r="D17" s="682">
        <v>0</v>
      </c>
      <c r="E17" s="682">
        <v>689</v>
      </c>
    </row>
    <row r="18" spans="1:5">
      <c r="A18" s="683" t="s">
        <v>813</v>
      </c>
      <c r="B18" s="684" t="s">
        <v>1684</v>
      </c>
      <c r="C18" s="685">
        <v>254512</v>
      </c>
      <c r="D18" s="685">
        <v>0</v>
      </c>
      <c r="E18" s="685">
        <v>254512</v>
      </c>
    </row>
    <row r="19" spans="1:5">
      <c r="A19" s="680" t="s">
        <v>815</v>
      </c>
      <c r="B19" s="681" t="s">
        <v>1685</v>
      </c>
      <c r="C19" s="682">
        <v>193572</v>
      </c>
      <c r="D19" s="682">
        <v>0</v>
      </c>
      <c r="E19" s="682">
        <v>193572</v>
      </c>
    </row>
    <row r="20" spans="1:5">
      <c r="A20" s="680" t="s">
        <v>817</v>
      </c>
      <c r="B20" s="681" t="s">
        <v>1686</v>
      </c>
      <c r="C20" s="682">
        <v>3575</v>
      </c>
      <c r="D20" s="682">
        <v>0</v>
      </c>
      <c r="E20" s="682">
        <v>3575</v>
      </c>
    </row>
    <row r="21" spans="1:5">
      <c r="A21" s="680" t="s">
        <v>819</v>
      </c>
      <c r="B21" s="681" t="s">
        <v>1687</v>
      </c>
      <c r="C21" s="682">
        <v>9961</v>
      </c>
      <c r="D21" s="682">
        <v>0</v>
      </c>
      <c r="E21" s="682">
        <v>9961</v>
      </c>
    </row>
    <row r="22" spans="1:5">
      <c r="A22" s="683" t="s">
        <v>821</v>
      </c>
      <c r="B22" s="684" t="s">
        <v>1688</v>
      </c>
      <c r="C22" s="685">
        <v>207108</v>
      </c>
      <c r="D22" s="685">
        <v>0</v>
      </c>
      <c r="E22" s="685">
        <v>207108</v>
      </c>
    </row>
    <row r="23" spans="1:5">
      <c r="A23" s="683" t="s">
        <v>823</v>
      </c>
      <c r="B23" s="684" t="s">
        <v>1689</v>
      </c>
      <c r="C23" s="685">
        <v>31477</v>
      </c>
      <c r="D23" s="685">
        <v>0</v>
      </c>
      <c r="E23" s="685">
        <v>31477</v>
      </c>
    </row>
    <row r="24" spans="1:5">
      <c r="A24" s="683" t="s">
        <v>825</v>
      </c>
      <c r="B24" s="684" t="s">
        <v>1690</v>
      </c>
      <c r="C24" s="685">
        <v>16910</v>
      </c>
      <c r="D24" s="685">
        <v>0</v>
      </c>
      <c r="E24" s="685">
        <v>16910</v>
      </c>
    </row>
    <row r="25" spans="1:5">
      <c r="A25" s="683" t="s">
        <v>827</v>
      </c>
      <c r="B25" s="684" t="s">
        <v>1691</v>
      </c>
      <c r="C25" s="685">
        <v>11899044</v>
      </c>
      <c r="D25" s="685">
        <v>0</v>
      </c>
      <c r="E25" s="685">
        <v>11899044</v>
      </c>
    </row>
    <row r="26" spans="1:5">
      <c r="A26" s="680" t="s">
        <v>829</v>
      </c>
      <c r="B26" s="681" t="s">
        <v>749</v>
      </c>
      <c r="C26" s="682">
        <v>13912919</v>
      </c>
      <c r="D26" s="682">
        <v>0</v>
      </c>
      <c r="E26" s="682">
        <v>13912919</v>
      </c>
    </row>
    <row r="27" spans="1:5">
      <c r="A27" s="680" t="s">
        <v>831</v>
      </c>
      <c r="B27" s="681" t="s">
        <v>1692</v>
      </c>
      <c r="C27" s="682">
        <v>-2759596</v>
      </c>
      <c r="D27" s="682">
        <v>0</v>
      </c>
      <c r="E27" s="682">
        <v>-2759596</v>
      </c>
    </row>
    <row r="28" spans="1:5">
      <c r="A28" s="680" t="s">
        <v>833</v>
      </c>
      <c r="B28" s="681" t="s">
        <v>1693</v>
      </c>
      <c r="C28" s="682">
        <v>0</v>
      </c>
      <c r="D28" s="682">
        <v>0</v>
      </c>
      <c r="E28" s="682">
        <v>0</v>
      </c>
    </row>
    <row r="29" spans="1:5">
      <c r="A29" s="680" t="s">
        <v>835</v>
      </c>
      <c r="B29" s="681" t="s">
        <v>1694</v>
      </c>
      <c r="C29" s="682">
        <v>208297</v>
      </c>
      <c r="D29" s="682">
        <v>0</v>
      </c>
      <c r="E29" s="682">
        <v>208297</v>
      </c>
    </row>
    <row r="30" spans="1:5">
      <c r="A30" s="683" t="s">
        <v>837</v>
      </c>
      <c r="B30" s="684" t="s">
        <v>1695</v>
      </c>
      <c r="C30" s="685">
        <v>11361620</v>
      </c>
      <c r="D30" s="685">
        <v>0</v>
      </c>
      <c r="E30" s="685">
        <v>11361620</v>
      </c>
    </row>
    <row r="31" spans="1:5">
      <c r="A31" s="680" t="s">
        <v>839</v>
      </c>
      <c r="B31" s="681" t="s">
        <v>1696</v>
      </c>
      <c r="C31" s="682">
        <v>95760</v>
      </c>
      <c r="D31" s="682">
        <v>0</v>
      </c>
      <c r="E31" s="682">
        <v>95760</v>
      </c>
    </row>
    <row r="32" spans="1:5">
      <c r="A32" s="680" t="s">
        <v>841</v>
      </c>
      <c r="B32" s="681" t="s">
        <v>1697</v>
      </c>
      <c r="C32" s="682">
        <v>40256</v>
      </c>
      <c r="D32" s="682">
        <v>0</v>
      </c>
      <c r="E32" s="682">
        <v>40256</v>
      </c>
    </row>
    <row r="33" spans="1:5">
      <c r="A33" s="680" t="s">
        <v>843</v>
      </c>
      <c r="B33" s="681" t="s">
        <v>1698</v>
      </c>
      <c r="C33" s="682">
        <v>16757</v>
      </c>
      <c r="D33" s="682">
        <v>0</v>
      </c>
      <c r="E33" s="682">
        <v>16757</v>
      </c>
    </row>
    <row r="34" spans="1:5">
      <c r="A34" s="683" t="s">
        <v>845</v>
      </c>
      <c r="B34" s="684" t="s">
        <v>1699</v>
      </c>
      <c r="C34" s="685">
        <v>152773</v>
      </c>
      <c r="D34" s="685">
        <v>0</v>
      </c>
      <c r="E34" s="685">
        <v>152773</v>
      </c>
    </row>
    <row r="35" spans="1:5">
      <c r="A35" s="683" t="s">
        <v>847</v>
      </c>
      <c r="B35" s="684" t="s">
        <v>1700</v>
      </c>
      <c r="C35" s="685">
        <v>689</v>
      </c>
      <c r="D35" s="685">
        <v>0</v>
      </c>
      <c r="E35" s="685">
        <v>689</v>
      </c>
    </row>
    <row r="36" spans="1:5">
      <c r="A36" s="683" t="s">
        <v>849</v>
      </c>
      <c r="B36" s="684" t="s">
        <v>1701</v>
      </c>
      <c r="C36" s="685">
        <v>0</v>
      </c>
      <c r="D36" s="685">
        <v>0</v>
      </c>
      <c r="E36" s="685">
        <v>0</v>
      </c>
    </row>
    <row r="37" spans="1:5">
      <c r="A37" s="683" t="s">
        <v>851</v>
      </c>
      <c r="B37" s="684" t="s">
        <v>1702</v>
      </c>
      <c r="C37" s="685">
        <v>383962</v>
      </c>
      <c r="D37" s="685">
        <v>0</v>
      </c>
      <c r="E37" s="685">
        <v>383962</v>
      </c>
    </row>
    <row r="38" spans="1:5">
      <c r="A38" s="683" t="s">
        <v>853</v>
      </c>
      <c r="B38" s="684" t="s">
        <v>1703</v>
      </c>
      <c r="C38" s="685">
        <v>11899044</v>
      </c>
      <c r="D38" s="685">
        <v>0</v>
      </c>
      <c r="E38" s="685">
        <v>11899044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pane ySplit="5" topLeftCell="A15" activePane="bottomLeft" state="frozen"/>
      <selection sqref="A1:E1"/>
      <selection pane="bottomLeft" activeCell="E1" sqref="E1"/>
    </sheetView>
  </sheetViews>
  <sheetFormatPr defaultRowHeight="12.75"/>
  <cols>
    <col min="1" max="1" width="8.140625" style="679" customWidth="1"/>
    <col min="2" max="2" width="82" style="679" customWidth="1"/>
    <col min="3" max="5" width="19.140625" style="679" customWidth="1"/>
    <col min="6" max="256" width="9.140625" style="679"/>
    <col min="257" max="257" width="8.140625" style="679" customWidth="1"/>
    <col min="258" max="258" width="82" style="679" customWidth="1"/>
    <col min="259" max="261" width="19.140625" style="679" customWidth="1"/>
    <col min="262" max="512" width="9.140625" style="679"/>
    <col min="513" max="513" width="8.140625" style="679" customWidth="1"/>
    <col min="514" max="514" width="82" style="679" customWidth="1"/>
    <col min="515" max="517" width="19.140625" style="679" customWidth="1"/>
    <col min="518" max="768" width="9.140625" style="679"/>
    <col min="769" max="769" width="8.140625" style="679" customWidth="1"/>
    <col min="770" max="770" width="82" style="679" customWidth="1"/>
    <col min="771" max="773" width="19.140625" style="679" customWidth="1"/>
    <col min="774" max="1024" width="9.140625" style="679"/>
    <col min="1025" max="1025" width="8.140625" style="679" customWidth="1"/>
    <col min="1026" max="1026" width="82" style="679" customWidth="1"/>
    <col min="1027" max="1029" width="19.140625" style="679" customWidth="1"/>
    <col min="1030" max="1280" width="9.140625" style="679"/>
    <col min="1281" max="1281" width="8.140625" style="679" customWidth="1"/>
    <col min="1282" max="1282" width="82" style="679" customWidth="1"/>
    <col min="1283" max="1285" width="19.140625" style="679" customWidth="1"/>
    <col min="1286" max="1536" width="9.140625" style="679"/>
    <col min="1537" max="1537" width="8.140625" style="679" customWidth="1"/>
    <col min="1538" max="1538" width="82" style="679" customWidth="1"/>
    <col min="1539" max="1541" width="19.140625" style="679" customWidth="1"/>
    <col min="1542" max="1792" width="9.140625" style="679"/>
    <col min="1793" max="1793" width="8.140625" style="679" customWidth="1"/>
    <col min="1794" max="1794" width="82" style="679" customWidth="1"/>
    <col min="1795" max="1797" width="19.140625" style="679" customWidth="1"/>
    <col min="1798" max="2048" width="9.140625" style="679"/>
    <col min="2049" max="2049" width="8.140625" style="679" customWidth="1"/>
    <col min="2050" max="2050" width="82" style="679" customWidth="1"/>
    <col min="2051" max="2053" width="19.140625" style="679" customWidth="1"/>
    <col min="2054" max="2304" width="9.140625" style="679"/>
    <col min="2305" max="2305" width="8.140625" style="679" customWidth="1"/>
    <col min="2306" max="2306" width="82" style="679" customWidth="1"/>
    <col min="2307" max="2309" width="19.140625" style="679" customWidth="1"/>
    <col min="2310" max="2560" width="9.140625" style="679"/>
    <col min="2561" max="2561" width="8.140625" style="679" customWidth="1"/>
    <col min="2562" max="2562" width="82" style="679" customWidth="1"/>
    <col min="2563" max="2565" width="19.140625" style="679" customWidth="1"/>
    <col min="2566" max="2816" width="9.140625" style="679"/>
    <col min="2817" max="2817" width="8.140625" style="679" customWidth="1"/>
    <col min="2818" max="2818" width="82" style="679" customWidth="1"/>
    <col min="2819" max="2821" width="19.140625" style="679" customWidth="1"/>
    <col min="2822" max="3072" width="9.140625" style="679"/>
    <col min="3073" max="3073" width="8.140625" style="679" customWidth="1"/>
    <col min="3074" max="3074" width="82" style="679" customWidth="1"/>
    <col min="3075" max="3077" width="19.140625" style="679" customWidth="1"/>
    <col min="3078" max="3328" width="9.140625" style="679"/>
    <col min="3329" max="3329" width="8.140625" style="679" customWidth="1"/>
    <col min="3330" max="3330" width="82" style="679" customWidth="1"/>
    <col min="3331" max="3333" width="19.140625" style="679" customWidth="1"/>
    <col min="3334" max="3584" width="9.140625" style="679"/>
    <col min="3585" max="3585" width="8.140625" style="679" customWidth="1"/>
    <col min="3586" max="3586" width="82" style="679" customWidth="1"/>
    <col min="3587" max="3589" width="19.140625" style="679" customWidth="1"/>
    <col min="3590" max="3840" width="9.140625" style="679"/>
    <col min="3841" max="3841" width="8.140625" style="679" customWidth="1"/>
    <col min="3842" max="3842" width="82" style="679" customWidth="1"/>
    <col min="3843" max="3845" width="19.140625" style="679" customWidth="1"/>
    <col min="3846" max="4096" width="9.140625" style="679"/>
    <col min="4097" max="4097" width="8.140625" style="679" customWidth="1"/>
    <col min="4098" max="4098" width="82" style="679" customWidth="1"/>
    <col min="4099" max="4101" width="19.140625" style="679" customWidth="1"/>
    <col min="4102" max="4352" width="9.140625" style="679"/>
    <col min="4353" max="4353" width="8.140625" style="679" customWidth="1"/>
    <col min="4354" max="4354" width="82" style="679" customWidth="1"/>
    <col min="4355" max="4357" width="19.140625" style="679" customWidth="1"/>
    <col min="4358" max="4608" width="9.140625" style="679"/>
    <col min="4609" max="4609" width="8.140625" style="679" customWidth="1"/>
    <col min="4610" max="4610" width="82" style="679" customWidth="1"/>
    <col min="4611" max="4613" width="19.140625" style="679" customWidth="1"/>
    <col min="4614" max="4864" width="9.140625" style="679"/>
    <col min="4865" max="4865" width="8.140625" style="679" customWidth="1"/>
    <col min="4866" max="4866" width="82" style="679" customWidth="1"/>
    <col min="4867" max="4869" width="19.140625" style="679" customWidth="1"/>
    <col min="4870" max="5120" width="9.140625" style="679"/>
    <col min="5121" max="5121" width="8.140625" style="679" customWidth="1"/>
    <col min="5122" max="5122" width="82" style="679" customWidth="1"/>
    <col min="5123" max="5125" width="19.140625" style="679" customWidth="1"/>
    <col min="5126" max="5376" width="9.140625" style="679"/>
    <col min="5377" max="5377" width="8.140625" style="679" customWidth="1"/>
    <col min="5378" max="5378" width="82" style="679" customWidth="1"/>
    <col min="5379" max="5381" width="19.140625" style="679" customWidth="1"/>
    <col min="5382" max="5632" width="9.140625" style="679"/>
    <col min="5633" max="5633" width="8.140625" style="679" customWidth="1"/>
    <col min="5634" max="5634" width="82" style="679" customWidth="1"/>
    <col min="5635" max="5637" width="19.140625" style="679" customWidth="1"/>
    <col min="5638" max="5888" width="9.140625" style="679"/>
    <col min="5889" max="5889" width="8.140625" style="679" customWidth="1"/>
    <col min="5890" max="5890" width="82" style="679" customWidth="1"/>
    <col min="5891" max="5893" width="19.140625" style="679" customWidth="1"/>
    <col min="5894" max="6144" width="9.140625" style="679"/>
    <col min="6145" max="6145" width="8.140625" style="679" customWidth="1"/>
    <col min="6146" max="6146" width="82" style="679" customWidth="1"/>
    <col min="6147" max="6149" width="19.140625" style="679" customWidth="1"/>
    <col min="6150" max="6400" width="9.140625" style="679"/>
    <col min="6401" max="6401" width="8.140625" style="679" customWidth="1"/>
    <col min="6402" max="6402" width="82" style="679" customWidth="1"/>
    <col min="6403" max="6405" width="19.140625" style="679" customWidth="1"/>
    <col min="6406" max="6656" width="9.140625" style="679"/>
    <col min="6657" max="6657" width="8.140625" style="679" customWidth="1"/>
    <col min="6658" max="6658" width="82" style="679" customWidth="1"/>
    <col min="6659" max="6661" width="19.140625" style="679" customWidth="1"/>
    <col min="6662" max="6912" width="9.140625" style="679"/>
    <col min="6913" max="6913" width="8.140625" style="679" customWidth="1"/>
    <col min="6914" max="6914" width="82" style="679" customWidth="1"/>
    <col min="6915" max="6917" width="19.140625" style="679" customWidth="1"/>
    <col min="6918" max="7168" width="9.140625" style="679"/>
    <col min="7169" max="7169" width="8.140625" style="679" customWidth="1"/>
    <col min="7170" max="7170" width="82" style="679" customWidth="1"/>
    <col min="7171" max="7173" width="19.140625" style="679" customWidth="1"/>
    <col min="7174" max="7424" width="9.140625" style="679"/>
    <col min="7425" max="7425" width="8.140625" style="679" customWidth="1"/>
    <col min="7426" max="7426" width="82" style="679" customWidth="1"/>
    <col min="7427" max="7429" width="19.140625" style="679" customWidth="1"/>
    <col min="7430" max="7680" width="9.140625" style="679"/>
    <col min="7681" max="7681" width="8.140625" style="679" customWidth="1"/>
    <col min="7682" max="7682" width="82" style="679" customWidth="1"/>
    <col min="7683" max="7685" width="19.140625" style="679" customWidth="1"/>
    <col min="7686" max="7936" width="9.140625" style="679"/>
    <col min="7937" max="7937" width="8.140625" style="679" customWidth="1"/>
    <col min="7938" max="7938" width="82" style="679" customWidth="1"/>
    <col min="7939" max="7941" width="19.140625" style="679" customWidth="1"/>
    <col min="7942" max="8192" width="9.140625" style="679"/>
    <col min="8193" max="8193" width="8.140625" style="679" customWidth="1"/>
    <col min="8194" max="8194" width="82" style="679" customWidth="1"/>
    <col min="8195" max="8197" width="19.140625" style="679" customWidth="1"/>
    <col min="8198" max="8448" width="9.140625" style="679"/>
    <col min="8449" max="8449" width="8.140625" style="679" customWidth="1"/>
    <col min="8450" max="8450" width="82" style="679" customWidth="1"/>
    <col min="8451" max="8453" width="19.140625" style="679" customWidth="1"/>
    <col min="8454" max="8704" width="9.140625" style="679"/>
    <col min="8705" max="8705" width="8.140625" style="679" customWidth="1"/>
    <col min="8706" max="8706" width="82" style="679" customWidth="1"/>
    <col min="8707" max="8709" width="19.140625" style="679" customWidth="1"/>
    <col min="8710" max="8960" width="9.140625" style="679"/>
    <col min="8961" max="8961" width="8.140625" style="679" customWidth="1"/>
    <col min="8962" max="8962" width="82" style="679" customWidth="1"/>
    <col min="8963" max="8965" width="19.140625" style="679" customWidth="1"/>
    <col min="8966" max="9216" width="9.140625" style="679"/>
    <col min="9217" max="9217" width="8.140625" style="679" customWidth="1"/>
    <col min="9218" max="9218" width="82" style="679" customWidth="1"/>
    <col min="9219" max="9221" width="19.140625" style="679" customWidth="1"/>
    <col min="9222" max="9472" width="9.140625" style="679"/>
    <col min="9473" max="9473" width="8.140625" style="679" customWidth="1"/>
    <col min="9474" max="9474" width="82" style="679" customWidth="1"/>
    <col min="9475" max="9477" width="19.140625" style="679" customWidth="1"/>
    <col min="9478" max="9728" width="9.140625" style="679"/>
    <col min="9729" max="9729" width="8.140625" style="679" customWidth="1"/>
    <col min="9730" max="9730" width="82" style="679" customWidth="1"/>
    <col min="9731" max="9733" width="19.140625" style="679" customWidth="1"/>
    <col min="9734" max="9984" width="9.140625" style="679"/>
    <col min="9985" max="9985" width="8.140625" style="679" customWidth="1"/>
    <col min="9986" max="9986" width="82" style="679" customWidth="1"/>
    <col min="9987" max="9989" width="19.140625" style="679" customWidth="1"/>
    <col min="9990" max="10240" width="9.140625" style="679"/>
    <col min="10241" max="10241" width="8.140625" style="679" customWidth="1"/>
    <col min="10242" max="10242" width="82" style="679" customWidth="1"/>
    <col min="10243" max="10245" width="19.140625" style="679" customWidth="1"/>
    <col min="10246" max="10496" width="9.140625" style="679"/>
    <col min="10497" max="10497" width="8.140625" style="679" customWidth="1"/>
    <col min="10498" max="10498" width="82" style="679" customWidth="1"/>
    <col min="10499" max="10501" width="19.140625" style="679" customWidth="1"/>
    <col min="10502" max="10752" width="9.140625" style="679"/>
    <col min="10753" max="10753" width="8.140625" style="679" customWidth="1"/>
    <col min="10754" max="10754" width="82" style="679" customWidth="1"/>
    <col min="10755" max="10757" width="19.140625" style="679" customWidth="1"/>
    <col min="10758" max="11008" width="9.140625" style="679"/>
    <col min="11009" max="11009" width="8.140625" style="679" customWidth="1"/>
    <col min="11010" max="11010" width="82" style="679" customWidth="1"/>
    <col min="11011" max="11013" width="19.140625" style="679" customWidth="1"/>
    <col min="11014" max="11264" width="9.140625" style="679"/>
    <col min="11265" max="11265" width="8.140625" style="679" customWidth="1"/>
    <col min="11266" max="11266" width="82" style="679" customWidth="1"/>
    <col min="11267" max="11269" width="19.140625" style="679" customWidth="1"/>
    <col min="11270" max="11520" width="9.140625" style="679"/>
    <col min="11521" max="11521" width="8.140625" style="679" customWidth="1"/>
    <col min="11522" max="11522" width="82" style="679" customWidth="1"/>
    <col min="11523" max="11525" width="19.140625" style="679" customWidth="1"/>
    <col min="11526" max="11776" width="9.140625" style="679"/>
    <col min="11777" max="11777" width="8.140625" style="679" customWidth="1"/>
    <col min="11778" max="11778" width="82" style="679" customWidth="1"/>
    <col min="11779" max="11781" width="19.140625" style="679" customWidth="1"/>
    <col min="11782" max="12032" width="9.140625" style="679"/>
    <col min="12033" max="12033" width="8.140625" style="679" customWidth="1"/>
    <col min="12034" max="12034" width="82" style="679" customWidth="1"/>
    <col min="12035" max="12037" width="19.140625" style="679" customWidth="1"/>
    <col min="12038" max="12288" width="9.140625" style="679"/>
    <col min="12289" max="12289" width="8.140625" style="679" customWidth="1"/>
    <col min="12290" max="12290" width="82" style="679" customWidth="1"/>
    <col min="12291" max="12293" width="19.140625" style="679" customWidth="1"/>
    <col min="12294" max="12544" width="9.140625" style="679"/>
    <col min="12545" max="12545" width="8.140625" style="679" customWidth="1"/>
    <col min="12546" max="12546" width="82" style="679" customWidth="1"/>
    <col min="12547" max="12549" width="19.140625" style="679" customWidth="1"/>
    <col min="12550" max="12800" width="9.140625" style="679"/>
    <col min="12801" max="12801" width="8.140625" style="679" customWidth="1"/>
    <col min="12802" max="12802" width="82" style="679" customWidth="1"/>
    <col min="12803" max="12805" width="19.140625" style="679" customWidth="1"/>
    <col min="12806" max="13056" width="9.140625" style="679"/>
    <col min="13057" max="13057" width="8.140625" style="679" customWidth="1"/>
    <col min="13058" max="13058" width="82" style="679" customWidth="1"/>
    <col min="13059" max="13061" width="19.140625" style="679" customWidth="1"/>
    <col min="13062" max="13312" width="9.140625" style="679"/>
    <col min="13313" max="13313" width="8.140625" style="679" customWidth="1"/>
    <col min="13314" max="13314" width="82" style="679" customWidth="1"/>
    <col min="13315" max="13317" width="19.140625" style="679" customWidth="1"/>
    <col min="13318" max="13568" width="9.140625" style="679"/>
    <col min="13569" max="13569" width="8.140625" style="679" customWidth="1"/>
    <col min="13570" max="13570" width="82" style="679" customWidth="1"/>
    <col min="13571" max="13573" width="19.140625" style="679" customWidth="1"/>
    <col min="13574" max="13824" width="9.140625" style="679"/>
    <col min="13825" max="13825" width="8.140625" style="679" customWidth="1"/>
    <col min="13826" max="13826" width="82" style="679" customWidth="1"/>
    <col min="13827" max="13829" width="19.140625" style="679" customWidth="1"/>
    <col min="13830" max="14080" width="9.140625" style="679"/>
    <col min="14081" max="14081" width="8.140625" style="679" customWidth="1"/>
    <col min="14082" max="14082" width="82" style="679" customWidth="1"/>
    <col min="14083" max="14085" width="19.140625" style="679" customWidth="1"/>
    <col min="14086" max="14336" width="9.140625" style="679"/>
    <col min="14337" max="14337" width="8.140625" style="679" customWidth="1"/>
    <col min="14338" max="14338" width="82" style="679" customWidth="1"/>
    <col min="14339" max="14341" width="19.140625" style="679" customWidth="1"/>
    <col min="14342" max="14592" width="9.140625" style="679"/>
    <col min="14593" max="14593" width="8.140625" style="679" customWidth="1"/>
    <col min="14594" max="14594" width="82" style="679" customWidth="1"/>
    <col min="14595" max="14597" width="19.140625" style="679" customWidth="1"/>
    <col min="14598" max="14848" width="9.140625" style="679"/>
    <col min="14849" max="14849" width="8.140625" style="679" customWidth="1"/>
    <col min="14850" max="14850" width="82" style="679" customWidth="1"/>
    <col min="14851" max="14853" width="19.140625" style="679" customWidth="1"/>
    <col min="14854" max="15104" width="9.140625" style="679"/>
    <col min="15105" max="15105" width="8.140625" style="679" customWidth="1"/>
    <col min="15106" max="15106" width="82" style="679" customWidth="1"/>
    <col min="15107" max="15109" width="19.140625" style="679" customWidth="1"/>
    <col min="15110" max="15360" width="9.140625" style="679"/>
    <col min="15361" max="15361" width="8.140625" style="679" customWidth="1"/>
    <col min="15362" max="15362" width="82" style="679" customWidth="1"/>
    <col min="15363" max="15365" width="19.140625" style="679" customWidth="1"/>
    <col min="15366" max="15616" width="9.140625" style="679"/>
    <col min="15617" max="15617" width="8.140625" style="679" customWidth="1"/>
    <col min="15618" max="15618" width="82" style="679" customWidth="1"/>
    <col min="15619" max="15621" width="19.140625" style="679" customWidth="1"/>
    <col min="15622" max="15872" width="9.140625" style="679"/>
    <col min="15873" max="15873" width="8.140625" style="679" customWidth="1"/>
    <col min="15874" max="15874" width="82" style="679" customWidth="1"/>
    <col min="15875" max="15877" width="19.140625" style="679" customWidth="1"/>
    <col min="15878" max="16128" width="9.140625" style="679"/>
    <col min="16129" max="16129" width="8.140625" style="679" customWidth="1"/>
    <col min="16130" max="16130" width="82" style="679" customWidth="1"/>
    <col min="16131" max="16133" width="19.140625" style="679" customWidth="1"/>
    <col min="16134" max="16384" width="9.140625" style="679"/>
  </cols>
  <sheetData>
    <row r="1" spans="1:5">
      <c r="E1" s="383" t="s">
        <v>1773</v>
      </c>
    </row>
    <row r="3" spans="1:5" ht="18" customHeight="1">
      <c r="A3" s="762" t="s">
        <v>1748</v>
      </c>
      <c r="B3" s="763"/>
      <c r="C3" s="763"/>
      <c r="D3" s="763"/>
      <c r="E3" s="763"/>
    </row>
    <row r="4" spans="1:5" ht="30">
      <c r="A4" s="687" t="s">
        <v>785</v>
      </c>
      <c r="B4" s="687" t="s">
        <v>362</v>
      </c>
      <c r="C4" s="687" t="s">
        <v>786</v>
      </c>
      <c r="D4" s="687" t="s">
        <v>787</v>
      </c>
      <c r="E4" s="687" t="s">
        <v>788</v>
      </c>
    </row>
    <row r="5" spans="1:5" ht="15">
      <c r="A5" s="687">
        <v>1</v>
      </c>
      <c r="B5" s="687">
        <v>2</v>
      </c>
      <c r="C5" s="687">
        <v>3</v>
      </c>
      <c r="D5" s="687">
        <v>4</v>
      </c>
      <c r="E5" s="687">
        <v>5</v>
      </c>
    </row>
    <row r="6" spans="1:5">
      <c r="A6" s="680" t="s">
        <v>789</v>
      </c>
      <c r="B6" s="681" t="s">
        <v>1704</v>
      </c>
      <c r="C6" s="682">
        <v>645970</v>
      </c>
      <c r="D6" s="682">
        <v>0</v>
      </c>
      <c r="E6" s="682">
        <v>645970</v>
      </c>
    </row>
    <row r="7" spans="1:5">
      <c r="A7" s="680" t="s">
        <v>791</v>
      </c>
      <c r="B7" s="681" t="s">
        <v>1705</v>
      </c>
      <c r="C7" s="682">
        <v>119289</v>
      </c>
      <c r="D7" s="682">
        <v>0</v>
      </c>
      <c r="E7" s="682">
        <v>119289</v>
      </c>
    </row>
    <row r="8" spans="1:5">
      <c r="A8" s="680" t="s">
        <v>793</v>
      </c>
      <c r="B8" s="681" t="s">
        <v>1706</v>
      </c>
      <c r="C8" s="682">
        <v>56328</v>
      </c>
      <c r="D8" s="682">
        <v>0</v>
      </c>
      <c r="E8" s="682">
        <v>56328</v>
      </c>
    </row>
    <row r="9" spans="1:5">
      <c r="A9" s="683" t="s">
        <v>795</v>
      </c>
      <c r="B9" s="684" t="s">
        <v>1707</v>
      </c>
      <c r="C9" s="685">
        <v>821587</v>
      </c>
      <c r="D9" s="685">
        <v>0</v>
      </c>
      <c r="E9" s="685">
        <v>821587</v>
      </c>
    </row>
    <row r="10" spans="1:5">
      <c r="A10" s="680" t="s">
        <v>797</v>
      </c>
      <c r="B10" s="681" t="s">
        <v>1708</v>
      </c>
      <c r="C10" s="682">
        <v>0</v>
      </c>
      <c r="D10" s="682">
        <v>0</v>
      </c>
      <c r="E10" s="682">
        <v>0</v>
      </c>
    </row>
    <row r="11" spans="1:5">
      <c r="A11" s="680" t="s">
        <v>799</v>
      </c>
      <c r="B11" s="681" t="s">
        <v>1709</v>
      </c>
      <c r="C11" s="682">
        <v>0</v>
      </c>
      <c r="D11" s="682">
        <v>0</v>
      </c>
      <c r="E11" s="682">
        <v>0</v>
      </c>
    </row>
    <row r="12" spans="1:5">
      <c r="A12" s="683" t="s">
        <v>801</v>
      </c>
      <c r="B12" s="684" t="s">
        <v>1710</v>
      </c>
      <c r="C12" s="685">
        <v>0</v>
      </c>
      <c r="D12" s="685">
        <v>0</v>
      </c>
      <c r="E12" s="685">
        <v>0</v>
      </c>
    </row>
    <row r="13" spans="1:5">
      <c r="A13" s="680" t="s">
        <v>803</v>
      </c>
      <c r="B13" s="681" t="s">
        <v>1711</v>
      </c>
      <c r="C13" s="682">
        <v>2307551</v>
      </c>
      <c r="D13" s="682">
        <v>-852406</v>
      </c>
      <c r="E13" s="682">
        <v>1455145</v>
      </c>
    </row>
    <row r="14" spans="1:5">
      <c r="A14" s="680" t="s">
        <v>805</v>
      </c>
      <c r="B14" s="681" t="s">
        <v>1712</v>
      </c>
      <c r="C14" s="682">
        <v>158892</v>
      </c>
      <c r="D14" s="682">
        <v>0</v>
      </c>
      <c r="E14" s="682">
        <v>158892</v>
      </c>
    </row>
    <row r="15" spans="1:5">
      <c r="A15" s="680" t="s">
        <v>807</v>
      </c>
      <c r="B15" s="681" t="s">
        <v>1713</v>
      </c>
      <c r="C15" s="682">
        <v>93501</v>
      </c>
      <c r="D15" s="682">
        <v>0</v>
      </c>
      <c r="E15" s="682">
        <v>93501</v>
      </c>
    </row>
    <row r="16" spans="1:5">
      <c r="A16" s="683" t="s">
        <v>809</v>
      </c>
      <c r="B16" s="684" t="s">
        <v>1714</v>
      </c>
      <c r="C16" s="685">
        <v>2559944</v>
      </c>
      <c r="D16" s="685">
        <v>-852406</v>
      </c>
      <c r="E16" s="685">
        <v>1707538</v>
      </c>
    </row>
    <row r="17" spans="1:5">
      <c r="A17" s="680" t="s">
        <v>811</v>
      </c>
      <c r="B17" s="681" t="s">
        <v>1715</v>
      </c>
      <c r="C17" s="682">
        <v>180343</v>
      </c>
      <c r="D17" s="682">
        <v>0</v>
      </c>
      <c r="E17" s="682">
        <v>180343</v>
      </c>
    </row>
    <row r="18" spans="1:5">
      <c r="A18" s="680" t="s">
        <v>813</v>
      </c>
      <c r="B18" s="681" t="s">
        <v>1716</v>
      </c>
      <c r="C18" s="682">
        <v>483023</v>
      </c>
      <c r="D18" s="682">
        <v>0</v>
      </c>
      <c r="E18" s="682">
        <v>483023</v>
      </c>
    </row>
    <row r="19" spans="1:5">
      <c r="A19" s="680" t="s">
        <v>815</v>
      </c>
      <c r="B19" s="681" t="s">
        <v>1717</v>
      </c>
      <c r="C19" s="682">
        <v>0</v>
      </c>
      <c r="D19" s="682">
        <v>0</v>
      </c>
      <c r="E19" s="682">
        <v>0</v>
      </c>
    </row>
    <row r="20" spans="1:5">
      <c r="A20" s="680" t="s">
        <v>817</v>
      </c>
      <c r="B20" s="681" t="s">
        <v>1718</v>
      </c>
      <c r="C20" s="682">
        <v>32049</v>
      </c>
      <c r="D20" s="682">
        <v>0</v>
      </c>
      <c r="E20" s="682">
        <v>32049</v>
      </c>
    </row>
    <row r="21" spans="1:5">
      <c r="A21" s="683" t="s">
        <v>819</v>
      </c>
      <c r="B21" s="684" t="s">
        <v>1719</v>
      </c>
      <c r="C21" s="685">
        <v>695415</v>
      </c>
      <c r="D21" s="685">
        <v>0</v>
      </c>
      <c r="E21" s="685">
        <v>695415</v>
      </c>
    </row>
    <row r="22" spans="1:5">
      <c r="A22" s="680" t="s">
        <v>821</v>
      </c>
      <c r="B22" s="681" t="s">
        <v>1720</v>
      </c>
      <c r="C22" s="682">
        <v>541254</v>
      </c>
      <c r="D22" s="682">
        <v>0</v>
      </c>
      <c r="E22" s="682">
        <v>541254</v>
      </c>
    </row>
    <row r="23" spans="1:5">
      <c r="A23" s="680" t="s">
        <v>823</v>
      </c>
      <c r="B23" s="681" t="s">
        <v>1721</v>
      </c>
      <c r="C23" s="682">
        <v>97892</v>
      </c>
      <c r="D23" s="682">
        <v>0</v>
      </c>
      <c r="E23" s="682">
        <v>97892</v>
      </c>
    </row>
    <row r="24" spans="1:5">
      <c r="A24" s="680" t="s">
        <v>825</v>
      </c>
      <c r="B24" s="681" t="s">
        <v>1722</v>
      </c>
      <c r="C24" s="682">
        <v>154902</v>
      </c>
      <c r="D24" s="682">
        <v>0</v>
      </c>
      <c r="E24" s="682">
        <v>154902</v>
      </c>
    </row>
    <row r="25" spans="1:5">
      <c r="A25" s="683" t="s">
        <v>827</v>
      </c>
      <c r="B25" s="684" t="s">
        <v>1723</v>
      </c>
      <c r="C25" s="685">
        <v>794048</v>
      </c>
      <c r="D25" s="685">
        <v>0</v>
      </c>
      <c r="E25" s="685">
        <v>794048</v>
      </c>
    </row>
    <row r="26" spans="1:5">
      <c r="A26" s="683" t="s">
        <v>829</v>
      </c>
      <c r="B26" s="684" t="s">
        <v>1724</v>
      </c>
      <c r="C26" s="685">
        <v>286088</v>
      </c>
      <c r="D26" s="685">
        <v>0</v>
      </c>
      <c r="E26" s="685">
        <v>286088</v>
      </c>
    </row>
    <row r="27" spans="1:5">
      <c r="A27" s="683" t="s">
        <v>831</v>
      </c>
      <c r="B27" s="684" t="s">
        <v>1725</v>
      </c>
      <c r="C27" s="685">
        <v>2053188</v>
      </c>
      <c r="D27" s="685">
        <v>-852406</v>
      </c>
      <c r="E27" s="685">
        <v>1200782</v>
      </c>
    </row>
    <row r="28" spans="1:5">
      <c r="A28" s="683" t="s">
        <v>833</v>
      </c>
      <c r="B28" s="684" t="s">
        <v>1726</v>
      </c>
      <c r="C28" s="685">
        <v>-447208</v>
      </c>
      <c r="D28" s="685">
        <v>0</v>
      </c>
      <c r="E28" s="685">
        <v>-447208</v>
      </c>
    </row>
    <row r="29" spans="1:5">
      <c r="A29" s="680" t="s">
        <v>835</v>
      </c>
      <c r="B29" s="681" t="s">
        <v>1727</v>
      </c>
      <c r="C29" s="682">
        <v>0</v>
      </c>
      <c r="D29" s="682">
        <v>0</v>
      </c>
      <c r="E29" s="682">
        <v>0</v>
      </c>
    </row>
    <row r="30" spans="1:5">
      <c r="A30" s="680" t="s">
        <v>837</v>
      </c>
      <c r="B30" s="681" t="s">
        <v>1728</v>
      </c>
      <c r="C30" s="682">
        <v>4194</v>
      </c>
      <c r="D30" s="682">
        <v>0</v>
      </c>
      <c r="E30" s="682">
        <v>4194</v>
      </c>
    </row>
    <row r="31" spans="1:5">
      <c r="A31" s="680" t="s">
        <v>839</v>
      </c>
      <c r="B31" s="681" t="s">
        <v>1729</v>
      </c>
      <c r="C31" s="682">
        <v>1</v>
      </c>
      <c r="D31" s="682">
        <v>0</v>
      </c>
      <c r="E31" s="682">
        <v>1</v>
      </c>
    </row>
    <row r="32" spans="1:5">
      <c r="A32" s="680" t="s">
        <v>841</v>
      </c>
      <c r="B32" s="681" t="s">
        <v>1730</v>
      </c>
      <c r="C32" s="682">
        <v>0</v>
      </c>
      <c r="D32" s="682">
        <v>0</v>
      </c>
      <c r="E32" s="682">
        <v>0</v>
      </c>
    </row>
    <row r="33" spans="1:5">
      <c r="A33" s="683" t="s">
        <v>843</v>
      </c>
      <c r="B33" s="684" t="s">
        <v>1731</v>
      </c>
      <c r="C33" s="685">
        <v>4195</v>
      </c>
      <c r="D33" s="685">
        <v>0</v>
      </c>
      <c r="E33" s="685">
        <v>4195</v>
      </c>
    </row>
    <row r="34" spans="1:5">
      <c r="A34" s="680" t="s">
        <v>845</v>
      </c>
      <c r="B34" s="681" t="s">
        <v>1732</v>
      </c>
      <c r="C34" s="682">
        <v>7925</v>
      </c>
      <c r="D34" s="682">
        <v>0</v>
      </c>
      <c r="E34" s="682">
        <v>7925</v>
      </c>
    </row>
    <row r="35" spans="1:5">
      <c r="A35" s="680" t="s">
        <v>847</v>
      </c>
      <c r="B35" s="681" t="s">
        <v>1733</v>
      </c>
      <c r="C35" s="682">
        <v>0</v>
      </c>
      <c r="D35" s="682">
        <v>0</v>
      </c>
      <c r="E35" s="682">
        <v>0</v>
      </c>
    </row>
    <row r="36" spans="1:5">
      <c r="A36" s="680" t="s">
        <v>849</v>
      </c>
      <c r="B36" s="681" t="s">
        <v>1734</v>
      </c>
      <c r="C36" s="682">
        <v>1042</v>
      </c>
      <c r="D36" s="682">
        <v>0</v>
      </c>
      <c r="E36" s="682">
        <v>1042</v>
      </c>
    </row>
    <row r="37" spans="1:5">
      <c r="A37" s="680" t="s">
        <v>851</v>
      </c>
      <c r="B37" s="681" t="s">
        <v>1735</v>
      </c>
      <c r="C37" s="682">
        <v>0</v>
      </c>
      <c r="D37" s="682">
        <v>0</v>
      </c>
      <c r="E37" s="682">
        <v>0</v>
      </c>
    </row>
    <row r="38" spans="1:5">
      <c r="A38" s="683" t="s">
        <v>853</v>
      </c>
      <c r="B38" s="684" t="s">
        <v>1736</v>
      </c>
      <c r="C38" s="685">
        <v>8967</v>
      </c>
      <c r="D38" s="685">
        <v>0</v>
      </c>
      <c r="E38" s="685">
        <v>8967</v>
      </c>
    </row>
    <row r="39" spans="1:5">
      <c r="A39" s="683" t="s">
        <v>855</v>
      </c>
      <c r="B39" s="684" t="s">
        <v>1737</v>
      </c>
      <c r="C39" s="685">
        <v>-4772</v>
      </c>
      <c r="D39" s="685">
        <v>0</v>
      </c>
      <c r="E39" s="685">
        <v>-4772</v>
      </c>
    </row>
    <row r="40" spans="1:5">
      <c r="A40" s="683" t="s">
        <v>857</v>
      </c>
      <c r="B40" s="684" t="s">
        <v>1738</v>
      </c>
      <c r="C40" s="685">
        <v>-451980</v>
      </c>
      <c r="D40" s="685">
        <v>0</v>
      </c>
      <c r="E40" s="685">
        <v>-451980</v>
      </c>
    </row>
    <row r="41" spans="1:5">
      <c r="A41" s="680" t="s">
        <v>859</v>
      </c>
      <c r="B41" s="681" t="s">
        <v>1739</v>
      </c>
      <c r="C41" s="682">
        <v>127863</v>
      </c>
      <c r="D41" s="682">
        <v>0</v>
      </c>
      <c r="E41" s="682">
        <v>127863</v>
      </c>
    </row>
    <row r="42" spans="1:5">
      <c r="A42" s="680" t="s">
        <v>861</v>
      </c>
      <c r="B42" s="681" t="s">
        <v>1740</v>
      </c>
      <c r="C42" s="682">
        <v>896765</v>
      </c>
      <c r="D42" s="682">
        <v>0</v>
      </c>
      <c r="E42" s="682">
        <v>896765</v>
      </c>
    </row>
    <row r="43" spans="1:5">
      <c r="A43" s="683" t="s">
        <v>863</v>
      </c>
      <c r="B43" s="684" t="s">
        <v>1741</v>
      </c>
      <c r="C43" s="685">
        <v>1024628</v>
      </c>
      <c r="D43" s="685">
        <v>0</v>
      </c>
      <c r="E43" s="685">
        <v>1024628</v>
      </c>
    </row>
    <row r="44" spans="1:5">
      <c r="A44" s="683" t="s">
        <v>865</v>
      </c>
      <c r="B44" s="684" t="s">
        <v>1742</v>
      </c>
      <c r="C44" s="685">
        <v>364351</v>
      </c>
      <c r="D44" s="685">
        <v>0</v>
      </c>
      <c r="E44" s="685">
        <v>364351</v>
      </c>
    </row>
    <row r="45" spans="1:5">
      <c r="A45" s="683" t="s">
        <v>867</v>
      </c>
      <c r="B45" s="684" t="s">
        <v>1743</v>
      </c>
      <c r="C45" s="685">
        <v>660277</v>
      </c>
      <c r="D45" s="685">
        <v>0</v>
      </c>
      <c r="E45" s="685">
        <v>660277</v>
      </c>
    </row>
    <row r="46" spans="1:5">
      <c r="A46" s="683" t="s">
        <v>869</v>
      </c>
      <c r="B46" s="684" t="s">
        <v>1744</v>
      </c>
      <c r="C46" s="685">
        <v>208297</v>
      </c>
      <c r="D46" s="685">
        <v>0</v>
      </c>
      <c r="E46" s="685">
        <v>208297</v>
      </c>
    </row>
  </sheetData>
  <mergeCells count="1">
    <mergeCell ref="A3:E3"/>
  </mergeCells>
  <pageMargins left="0.75" right="0.75" top="1" bottom="1" header="0.5" footer="0.5"/>
  <pageSetup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9"/>
  <sheetViews>
    <sheetView view="pageBreakPreview" topLeftCell="B1" zoomScaleNormal="100" zoomScaleSheetLayoutView="100" workbookViewId="0">
      <selection activeCell="M1" sqref="M1"/>
    </sheetView>
  </sheetViews>
  <sheetFormatPr defaultRowHeight="15.75"/>
  <cols>
    <col min="1" max="1" width="40" style="267" customWidth="1"/>
    <col min="2" max="2" width="12" style="268" bestFit="1" customWidth="1"/>
    <col min="3" max="3" width="10.42578125" style="1" customWidth="1"/>
    <col min="4" max="6" width="11" style="1" customWidth="1"/>
    <col min="7" max="7" width="4.7109375" style="1" customWidth="1"/>
    <col min="8" max="8" width="32.42578125" style="269" customWidth="1"/>
    <col min="9" max="9" width="12" style="1" bestFit="1" customWidth="1"/>
    <col min="10" max="10" width="13.5703125" style="1" bestFit="1" customWidth="1"/>
    <col min="11" max="12" width="11" style="1" customWidth="1"/>
    <col min="13" max="13" width="9.140625" style="274"/>
    <col min="257" max="257" width="40" customWidth="1"/>
    <col min="258" max="258" width="12" bestFit="1" customWidth="1"/>
    <col min="259" max="259" width="10.42578125" customWidth="1"/>
    <col min="260" max="262" width="11" customWidth="1"/>
    <col min="263" max="263" width="4.7109375" customWidth="1"/>
    <col min="264" max="264" width="32.42578125" customWidth="1"/>
    <col min="265" max="265" width="12" bestFit="1" customWidth="1"/>
    <col min="266" max="266" width="13.5703125" bestFit="1" customWidth="1"/>
    <col min="267" max="267" width="11" customWidth="1"/>
    <col min="513" max="513" width="40" customWidth="1"/>
    <col min="514" max="514" width="12" bestFit="1" customWidth="1"/>
    <col min="515" max="515" width="10.42578125" customWidth="1"/>
    <col min="516" max="518" width="11" customWidth="1"/>
    <col min="519" max="519" width="4.7109375" customWidth="1"/>
    <col min="520" max="520" width="32.42578125" customWidth="1"/>
    <col min="521" max="521" width="12" bestFit="1" customWidth="1"/>
    <col min="522" max="522" width="13.5703125" bestFit="1" customWidth="1"/>
    <col min="523" max="523" width="11" customWidth="1"/>
    <col min="769" max="769" width="40" customWidth="1"/>
    <col min="770" max="770" width="12" bestFit="1" customWidth="1"/>
    <col min="771" max="771" width="10.42578125" customWidth="1"/>
    <col min="772" max="774" width="11" customWidth="1"/>
    <col min="775" max="775" width="4.7109375" customWidth="1"/>
    <col min="776" max="776" width="32.42578125" customWidth="1"/>
    <col min="777" max="777" width="12" bestFit="1" customWidth="1"/>
    <col min="778" max="778" width="13.5703125" bestFit="1" customWidth="1"/>
    <col min="779" max="779" width="11" customWidth="1"/>
    <col min="1025" max="1025" width="40" customWidth="1"/>
    <col min="1026" max="1026" width="12" bestFit="1" customWidth="1"/>
    <col min="1027" max="1027" width="10.42578125" customWidth="1"/>
    <col min="1028" max="1030" width="11" customWidth="1"/>
    <col min="1031" max="1031" width="4.7109375" customWidth="1"/>
    <col min="1032" max="1032" width="32.42578125" customWidth="1"/>
    <col min="1033" max="1033" width="12" bestFit="1" customWidth="1"/>
    <col min="1034" max="1034" width="13.5703125" bestFit="1" customWidth="1"/>
    <col min="1035" max="1035" width="11" customWidth="1"/>
    <col min="1281" max="1281" width="40" customWidth="1"/>
    <col min="1282" max="1282" width="12" bestFit="1" customWidth="1"/>
    <col min="1283" max="1283" width="10.42578125" customWidth="1"/>
    <col min="1284" max="1286" width="11" customWidth="1"/>
    <col min="1287" max="1287" width="4.7109375" customWidth="1"/>
    <col min="1288" max="1288" width="32.42578125" customWidth="1"/>
    <col min="1289" max="1289" width="12" bestFit="1" customWidth="1"/>
    <col min="1290" max="1290" width="13.5703125" bestFit="1" customWidth="1"/>
    <col min="1291" max="1291" width="11" customWidth="1"/>
    <col min="1537" max="1537" width="40" customWidth="1"/>
    <col min="1538" max="1538" width="12" bestFit="1" customWidth="1"/>
    <col min="1539" max="1539" width="10.42578125" customWidth="1"/>
    <col min="1540" max="1542" width="11" customWidth="1"/>
    <col min="1543" max="1543" width="4.7109375" customWidth="1"/>
    <col min="1544" max="1544" width="32.42578125" customWidth="1"/>
    <col min="1545" max="1545" width="12" bestFit="1" customWidth="1"/>
    <col min="1546" max="1546" width="13.5703125" bestFit="1" customWidth="1"/>
    <col min="1547" max="1547" width="11" customWidth="1"/>
    <col min="1793" max="1793" width="40" customWidth="1"/>
    <col min="1794" max="1794" width="12" bestFit="1" customWidth="1"/>
    <col min="1795" max="1795" width="10.42578125" customWidth="1"/>
    <col min="1796" max="1798" width="11" customWidth="1"/>
    <col min="1799" max="1799" width="4.7109375" customWidth="1"/>
    <col min="1800" max="1800" width="32.42578125" customWidth="1"/>
    <col min="1801" max="1801" width="12" bestFit="1" customWidth="1"/>
    <col min="1802" max="1802" width="13.5703125" bestFit="1" customWidth="1"/>
    <col min="1803" max="1803" width="11" customWidth="1"/>
    <col min="2049" max="2049" width="40" customWidth="1"/>
    <col min="2050" max="2050" width="12" bestFit="1" customWidth="1"/>
    <col min="2051" max="2051" width="10.42578125" customWidth="1"/>
    <col min="2052" max="2054" width="11" customWidth="1"/>
    <col min="2055" max="2055" width="4.7109375" customWidth="1"/>
    <col min="2056" max="2056" width="32.42578125" customWidth="1"/>
    <col min="2057" max="2057" width="12" bestFit="1" customWidth="1"/>
    <col min="2058" max="2058" width="13.5703125" bestFit="1" customWidth="1"/>
    <col min="2059" max="2059" width="11" customWidth="1"/>
    <col min="2305" max="2305" width="40" customWidth="1"/>
    <col min="2306" max="2306" width="12" bestFit="1" customWidth="1"/>
    <col min="2307" max="2307" width="10.42578125" customWidth="1"/>
    <col min="2308" max="2310" width="11" customWidth="1"/>
    <col min="2311" max="2311" width="4.7109375" customWidth="1"/>
    <col min="2312" max="2312" width="32.42578125" customWidth="1"/>
    <col min="2313" max="2313" width="12" bestFit="1" customWidth="1"/>
    <col min="2314" max="2314" width="13.5703125" bestFit="1" customWidth="1"/>
    <col min="2315" max="2315" width="11" customWidth="1"/>
    <col min="2561" max="2561" width="40" customWidth="1"/>
    <col min="2562" max="2562" width="12" bestFit="1" customWidth="1"/>
    <col min="2563" max="2563" width="10.42578125" customWidth="1"/>
    <col min="2564" max="2566" width="11" customWidth="1"/>
    <col min="2567" max="2567" width="4.7109375" customWidth="1"/>
    <col min="2568" max="2568" width="32.42578125" customWidth="1"/>
    <col min="2569" max="2569" width="12" bestFit="1" customWidth="1"/>
    <col min="2570" max="2570" width="13.5703125" bestFit="1" customWidth="1"/>
    <col min="2571" max="2571" width="11" customWidth="1"/>
    <col min="2817" max="2817" width="40" customWidth="1"/>
    <col min="2818" max="2818" width="12" bestFit="1" customWidth="1"/>
    <col min="2819" max="2819" width="10.42578125" customWidth="1"/>
    <col min="2820" max="2822" width="11" customWidth="1"/>
    <col min="2823" max="2823" width="4.7109375" customWidth="1"/>
    <col min="2824" max="2824" width="32.42578125" customWidth="1"/>
    <col min="2825" max="2825" width="12" bestFit="1" customWidth="1"/>
    <col min="2826" max="2826" width="13.5703125" bestFit="1" customWidth="1"/>
    <col min="2827" max="2827" width="11" customWidth="1"/>
    <col min="3073" max="3073" width="40" customWidth="1"/>
    <col min="3074" max="3074" width="12" bestFit="1" customWidth="1"/>
    <col min="3075" max="3075" width="10.42578125" customWidth="1"/>
    <col min="3076" max="3078" width="11" customWidth="1"/>
    <col min="3079" max="3079" width="4.7109375" customWidth="1"/>
    <col min="3080" max="3080" width="32.42578125" customWidth="1"/>
    <col min="3081" max="3081" width="12" bestFit="1" customWidth="1"/>
    <col min="3082" max="3082" width="13.5703125" bestFit="1" customWidth="1"/>
    <col min="3083" max="3083" width="11" customWidth="1"/>
    <col min="3329" max="3329" width="40" customWidth="1"/>
    <col min="3330" max="3330" width="12" bestFit="1" customWidth="1"/>
    <col min="3331" max="3331" width="10.42578125" customWidth="1"/>
    <col min="3332" max="3334" width="11" customWidth="1"/>
    <col min="3335" max="3335" width="4.7109375" customWidth="1"/>
    <col min="3336" max="3336" width="32.42578125" customWidth="1"/>
    <col min="3337" max="3337" width="12" bestFit="1" customWidth="1"/>
    <col min="3338" max="3338" width="13.5703125" bestFit="1" customWidth="1"/>
    <col min="3339" max="3339" width="11" customWidth="1"/>
    <col min="3585" max="3585" width="40" customWidth="1"/>
    <col min="3586" max="3586" width="12" bestFit="1" customWidth="1"/>
    <col min="3587" max="3587" width="10.42578125" customWidth="1"/>
    <col min="3588" max="3590" width="11" customWidth="1"/>
    <col min="3591" max="3591" width="4.7109375" customWidth="1"/>
    <col min="3592" max="3592" width="32.42578125" customWidth="1"/>
    <col min="3593" max="3593" width="12" bestFit="1" customWidth="1"/>
    <col min="3594" max="3594" width="13.5703125" bestFit="1" customWidth="1"/>
    <col min="3595" max="3595" width="11" customWidth="1"/>
    <col min="3841" max="3841" width="40" customWidth="1"/>
    <col min="3842" max="3842" width="12" bestFit="1" customWidth="1"/>
    <col min="3843" max="3843" width="10.42578125" customWidth="1"/>
    <col min="3844" max="3846" width="11" customWidth="1"/>
    <col min="3847" max="3847" width="4.7109375" customWidth="1"/>
    <col min="3848" max="3848" width="32.42578125" customWidth="1"/>
    <col min="3849" max="3849" width="12" bestFit="1" customWidth="1"/>
    <col min="3850" max="3850" width="13.5703125" bestFit="1" customWidth="1"/>
    <col min="3851" max="3851" width="11" customWidth="1"/>
    <col min="4097" max="4097" width="40" customWidth="1"/>
    <col min="4098" max="4098" width="12" bestFit="1" customWidth="1"/>
    <col min="4099" max="4099" width="10.42578125" customWidth="1"/>
    <col min="4100" max="4102" width="11" customWidth="1"/>
    <col min="4103" max="4103" width="4.7109375" customWidth="1"/>
    <col min="4104" max="4104" width="32.42578125" customWidth="1"/>
    <col min="4105" max="4105" width="12" bestFit="1" customWidth="1"/>
    <col min="4106" max="4106" width="13.5703125" bestFit="1" customWidth="1"/>
    <col min="4107" max="4107" width="11" customWidth="1"/>
    <col min="4353" max="4353" width="40" customWidth="1"/>
    <col min="4354" max="4354" width="12" bestFit="1" customWidth="1"/>
    <col min="4355" max="4355" width="10.42578125" customWidth="1"/>
    <col min="4356" max="4358" width="11" customWidth="1"/>
    <col min="4359" max="4359" width="4.7109375" customWidth="1"/>
    <col min="4360" max="4360" width="32.42578125" customWidth="1"/>
    <col min="4361" max="4361" width="12" bestFit="1" customWidth="1"/>
    <col min="4362" max="4362" width="13.5703125" bestFit="1" customWidth="1"/>
    <col min="4363" max="4363" width="11" customWidth="1"/>
    <col min="4609" max="4609" width="40" customWidth="1"/>
    <col min="4610" max="4610" width="12" bestFit="1" customWidth="1"/>
    <col min="4611" max="4611" width="10.42578125" customWidth="1"/>
    <col min="4612" max="4614" width="11" customWidth="1"/>
    <col min="4615" max="4615" width="4.7109375" customWidth="1"/>
    <col min="4616" max="4616" width="32.42578125" customWidth="1"/>
    <col min="4617" max="4617" width="12" bestFit="1" customWidth="1"/>
    <col min="4618" max="4618" width="13.5703125" bestFit="1" customWidth="1"/>
    <col min="4619" max="4619" width="11" customWidth="1"/>
    <col min="4865" max="4865" width="40" customWidth="1"/>
    <col min="4866" max="4866" width="12" bestFit="1" customWidth="1"/>
    <col min="4867" max="4867" width="10.42578125" customWidth="1"/>
    <col min="4868" max="4870" width="11" customWidth="1"/>
    <col min="4871" max="4871" width="4.7109375" customWidth="1"/>
    <col min="4872" max="4872" width="32.42578125" customWidth="1"/>
    <col min="4873" max="4873" width="12" bestFit="1" customWidth="1"/>
    <col min="4874" max="4874" width="13.5703125" bestFit="1" customWidth="1"/>
    <col min="4875" max="4875" width="11" customWidth="1"/>
    <col min="5121" max="5121" width="40" customWidth="1"/>
    <col min="5122" max="5122" width="12" bestFit="1" customWidth="1"/>
    <col min="5123" max="5123" width="10.42578125" customWidth="1"/>
    <col min="5124" max="5126" width="11" customWidth="1"/>
    <col min="5127" max="5127" width="4.7109375" customWidth="1"/>
    <col min="5128" max="5128" width="32.42578125" customWidth="1"/>
    <col min="5129" max="5129" width="12" bestFit="1" customWidth="1"/>
    <col min="5130" max="5130" width="13.5703125" bestFit="1" customWidth="1"/>
    <col min="5131" max="5131" width="11" customWidth="1"/>
    <col min="5377" max="5377" width="40" customWidth="1"/>
    <col min="5378" max="5378" width="12" bestFit="1" customWidth="1"/>
    <col min="5379" max="5379" width="10.42578125" customWidth="1"/>
    <col min="5380" max="5382" width="11" customWidth="1"/>
    <col min="5383" max="5383" width="4.7109375" customWidth="1"/>
    <col min="5384" max="5384" width="32.42578125" customWidth="1"/>
    <col min="5385" max="5385" width="12" bestFit="1" customWidth="1"/>
    <col min="5386" max="5386" width="13.5703125" bestFit="1" customWidth="1"/>
    <col min="5387" max="5387" width="11" customWidth="1"/>
    <col min="5633" max="5633" width="40" customWidth="1"/>
    <col min="5634" max="5634" width="12" bestFit="1" customWidth="1"/>
    <col min="5635" max="5635" width="10.42578125" customWidth="1"/>
    <col min="5636" max="5638" width="11" customWidth="1"/>
    <col min="5639" max="5639" width="4.7109375" customWidth="1"/>
    <col min="5640" max="5640" width="32.42578125" customWidth="1"/>
    <col min="5641" max="5641" width="12" bestFit="1" customWidth="1"/>
    <col min="5642" max="5642" width="13.5703125" bestFit="1" customWidth="1"/>
    <col min="5643" max="5643" width="11" customWidth="1"/>
    <col min="5889" max="5889" width="40" customWidth="1"/>
    <col min="5890" max="5890" width="12" bestFit="1" customWidth="1"/>
    <col min="5891" max="5891" width="10.42578125" customWidth="1"/>
    <col min="5892" max="5894" width="11" customWidth="1"/>
    <col min="5895" max="5895" width="4.7109375" customWidth="1"/>
    <col min="5896" max="5896" width="32.42578125" customWidth="1"/>
    <col min="5897" max="5897" width="12" bestFit="1" customWidth="1"/>
    <col min="5898" max="5898" width="13.5703125" bestFit="1" customWidth="1"/>
    <col min="5899" max="5899" width="11" customWidth="1"/>
    <col min="6145" max="6145" width="40" customWidth="1"/>
    <col min="6146" max="6146" width="12" bestFit="1" customWidth="1"/>
    <col min="6147" max="6147" width="10.42578125" customWidth="1"/>
    <col min="6148" max="6150" width="11" customWidth="1"/>
    <col min="6151" max="6151" width="4.7109375" customWidth="1"/>
    <col min="6152" max="6152" width="32.42578125" customWidth="1"/>
    <col min="6153" max="6153" width="12" bestFit="1" customWidth="1"/>
    <col min="6154" max="6154" width="13.5703125" bestFit="1" customWidth="1"/>
    <col min="6155" max="6155" width="11" customWidth="1"/>
    <col min="6401" max="6401" width="40" customWidth="1"/>
    <col min="6402" max="6402" width="12" bestFit="1" customWidth="1"/>
    <col min="6403" max="6403" width="10.42578125" customWidth="1"/>
    <col min="6404" max="6406" width="11" customWidth="1"/>
    <col min="6407" max="6407" width="4.7109375" customWidth="1"/>
    <col min="6408" max="6408" width="32.42578125" customWidth="1"/>
    <col min="6409" max="6409" width="12" bestFit="1" customWidth="1"/>
    <col min="6410" max="6410" width="13.5703125" bestFit="1" customWidth="1"/>
    <col min="6411" max="6411" width="11" customWidth="1"/>
    <col min="6657" max="6657" width="40" customWidth="1"/>
    <col min="6658" max="6658" width="12" bestFit="1" customWidth="1"/>
    <col min="6659" max="6659" width="10.42578125" customWidth="1"/>
    <col min="6660" max="6662" width="11" customWidth="1"/>
    <col min="6663" max="6663" width="4.7109375" customWidth="1"/>
    <col min="6664" max="6664" width="32.42578125" customWidth="1"/>
    <col min="6665" max="6665" width="12" bestFit="1" customWidth="1"/>
    <col min="6666" max="6666" width="13.5703125" bestFit="1" customWidth="1"/>
    <col min="6667" max="6667" width="11" customWidth="1"/>
    <col min="6913" max="6913" width="40" customWidth="1"/>
    <col min="6914" max="6914" width="12" bestFit="1" customWidth="1"/>
    <col min="6915" max="6915" width="10.42578125" customWidth="1"/>
    <col min="6916" max="6918" width="11" customWidth="1"/>
    <col min="6919" max="6919" width="4.7109375" customWidth="1"/>
    <col min="6920" max="6920" width="32.42578125" customWidth="1"/>
    <col min="6921" max="6921" width="12" bestFit="1" customWidth="1"/>
    <col min="6922" max="6922" width="13.5703125" bestFit="1" customWidth="1"/>
    <col min="6923" max="6923" width="11" customWidth="1"/>
    <col min="7169" max="7169" width="40" customWidth="1"/>
    <col min="7170" max="7170" width="12" bestFit="1" customWidth="1"/>
    <col min="7171" max="7171" width="10.42578125" customWidth="1"/>
    <col min="7172" max="7174" width="11" customWidth="1"/>
    <col min="7175" max="7175" width="4.7109375" customWidth="1"/>
    <col min="7176" max="7176" width="32.42578125" customWidth="1"/>
    <col min="7177" max="7177" width="12" bestFit="1" customWidth="1"/>
    <col min="7178" max="7178" width="13.5703125" bestFit="1" customWidth="1"/>
    <col min="7179" max="7179" width="11" customWidth="1"/>
    <col min="7425" max="7425" width="40" customWidth="1"/>
    <col min="7426" max="7426" width="12" bestFit="1" customWidth="1"/>
    <col min="7427" max="7427" width="10.42578125" customWidth="1"/>
    <col min="7428" max="7430" width="11" customWidth="1"/>
    <col min="7431" max="7431" width="4.7109375" customWidth="1"/>
    <col min="7432" max="7432" width="32.42578125" customWidth="1"/>
    <col min="7433" max="7433" width="12" bestFit="1" customWidth="1"/>
    <col min="7434" max="7434" width="13.5703125" bestFit="1" customWidth="1"/>
    <col min="7435" max="7435" width="11" customWidth="1"/>
    <col min="7681" max="7681" width="40" customWidth="1"/>
    <col min="7682" max="7682" width="12" bestFit="1" customWidth="1"/>
    <col min="7683" max="7683" width="10.42578125" customWidth="1"/>
    <col min="7684" max="7686" width="11" customWidth="1"/>
    <col min="7687" max="7687" width="4.7109375" customWidth="1"/>
    <col min="7688" max="7688" width="32.42578125" customWidth="1"/>
    <col min="7689" max="7689" width="12" bestFit="1" customWidth="1"/>
    <col min="7690" max="7690" width="13.5703125" bestFit="1" customWidth="1"/>
    <col min="7691" max="7691" width="11" customWidth="1"/>
    <col min="7937" max="7937" width="40" customWidth="1"/>
    <col min="7938" max="7938" width="12" bestFit="1" customWidth="1"/>
    <col min="7939" max="7939" width="10.42578125" customWidth="1"/>
    <col min="7940" max="7942" width="11" customWidth="1"/>
    <col min="7943" max="7943" width="4.7109375" customWidth="1"/>
    <col min="7944" max="7944" width="32.42578125" customWidth="1"/>
    <col min="7945" max="7945" width="12" bestFit="1" customWidth="1"/>
    <col min="7946" max="7946" width="13.5703125" bestFit="1" customWidth="1"/>
    <col min="7947" max="7947" width="11" customWidth="1"/>
    <col min="8193" max="8193" width="40" customWidth="1"/>
    <col min="8194" max="8194" width="12" bestFit="1" customWidth="1"/>
    <col min="8195" max="8195" width="10.42578125" customWidth="1"/>
    <col min="8196" max="8198" width="11" customWidth="1"/>
    <col min="8199" max="8199" width="4.7109375" customWidth="1"/>
    <col min="8200" max="8200" width="32.42578125" customWidth="1"/>
    <col min="8201" max="8201" width="12" bestFit="1" customWidth="1"/>
    <col min="8202" max="8202" width="13.5703125" bestFit="1" customWidth="1"/>
    <col min="8203" max="8203" width="11" customWidth="1"/>
    <col min="8449" max="8449" width="40" customWidth="1"/>
    <col min="8450" max="8450" width="12" bestFit="1" customWidth="1"/>
    <col min="8451" max="8451" width="10.42578125" customWidth="1"/>
    <col min="8452" max="8454" width="11" customWidth="1"/>
    <col min="8455" max="8455" width="4.7109375" customWidth="1"/>
    <col min="8456" max="8456" width="32.42578125" customWidth="1"/>
    <col min="8457" max="8457" width="12" bestFit="1" customWidth="1"/>
    <col min="8458" max="8458" width="13.5703125" bestFit="1" customWidth="1"/>
    <col min="8459" max="8459" width="11" customWidth="1"/>
    <col min="8705" max="8705" width="40" customWidth="1"/>
    <col min="8706" max="8706" width="12" bestFit="1" customWidth="1"/>
    <col min="8707" max="8707" width="10.42578125" customWidth="1"/>
    <col min="8708" max="8710" width="11" customWidth="1"/>
    <col min="8711" max="8711" width="4.7109375" customWidth="1"/>
    <col min="8712" max="8712" width="32.42578125" customWidth="1"/>
    <col min="8713" max="8713" width="12" bestFit="1" customWidth="1"/>
    <col min="8714" max="8714" width="13.5703125" bestFit="1" customWidth="1"/>
    <col min="8715" max="8715" width="11" customWidth="1"/>
    <col min="8961" max="8961" width="40" customWidth="1"/>
    <col min="8962" max="8962" width="12" bestFit="1" customWidth="1"/>
    <col min="8963" max="8963" width="10.42578125" customWidth="1"/>
    <col min="8964" max="8966" width="11" customWidth="1"/>
    <col min="8967" max="8967" width="4.7109375" customWidth="1"/>
    <col min="8968" max="8968" width="32.42578125" customWidth="1"/>
    <col min="8969" max="8969" width="12" bestFit="1" customWidth="1"/>
    <col min="8970" max="8970" width="13.5703125" bestFit="1" customWidth="1"/>
    <col min="8971" max="8971" width="11" customWidth="1"/>
    <col min="9217" max="9217" width="40" customWidth="1"/>
    <col min="9218" max="9218" width="12" bestFit="1" customWidth="1"/>
    <col min="9219" max="9219" width="10.42578125" customWidth="1"/>
    <col min="9220" max="9222" width="11" customWidth="1"/>
    <col min="9223" max="9223" width="4.7109375" customWidth="1"/>
    <col min="9224" max="9224" width="32.42578125" customWidth="1"/>
    <col min="9225" max="9225" width="12" bestFit="1" customWidth="1"/>
    <col min="9226" max="9226" width="13.5703125" bestFit="1" customWidth="1"/>
    <col min="9227" max="9227" width="11" customWidth="1"/>
    <col min="9473" max="9473" width="40" customWidth="1"/>
    <col min="9474" max="9474" width="12" bestFit="1" customWidth="1"/>
    <col min="9475" max="9475" width="10.42578125" customWidth="1"/>
    <col min="9476" max="9478" width="11" customWidth="1"/>
    <col min="9479" max="9479" width="4.7109375" customWidth="1"/>
    <col min="9480" max="9480" width="32.42578125" customWidth="1"/>
    <col min="9481" max="9481" width="12" bestFit="1" customWidth="1"/>
    <col min="9482" max="9482" width="13.5703125" bestFit="1" customWidth="1"/>
    <col min="9483" max="9483" width="11" customWidth="1"/>
    <col min="9729" max="9729" width="40" customWidth="1"/>
    <col min="9730" max="9730" width="12" bestFit="1" customWidth="1"/>
    <col min="9731" max="9731" width="10.42578125" customWidth="1"/>
    <col min="9732" max="9734" width="11" customWidth="1"/>
    <col min="9735" max="9735" width="4.7109375" customWidth="1"/>
    <col min="9736" max="9736" width="32.42578125" customWidth="1"/>
    <col min="9737" max="9737" width="12" bestFit="1" customWidth="1"/>
    <col min="9738" max="9738" width="13.5703125" bestFit="1" customWidth="1"/>
    <col min="9739" max="9739" width="11" customWidth="1"/>
    <col min="9985" max="9985" width="40" customWidth="1"/>
    <col min="9986" max="9986" width="12" bestFit="1" customWidth="1"/>
    <col min="9987" max="9987" width="10.42578125" customWidth="1"/>
    <col min="9988" max="9990" width="11" customWidth="1"/>
    <col min="9991" max="9991" width="4.7109375" customWidth="1"/>
    <col min="9992" max="9992" width="32.42578125" customWidth="1"/>
    <col min="9993" max="9993" width="12" bestFit="1" customWidth="1"/>
    <col min="9994" max="9994" width="13.5703125" bestFit="1" customWidth="1"/>
    <col min="9995" max="9995" width="11" customWidth="1"/>
    <col min="10241" max="10241" width="40" customWidth="1"/>
    <col min="10242" max="10242" width="12" bestFit="1" customWidth="1"/>
    <col min="10243" max="10243" width="10.42578125" customWidth="1"/>
    <col min="10244" max="10246" width="11" customWidth="1"/>
    <col min="10247" max="10247" width="4.7109375" customWidth="1"/>
    <col min="10248" max="10248" width="32.42578125" customWidth="1"/>
    <col min="10249" max="10249" width="12" bestFit="1" customWidth="1"/>
    <col min="10250" max="10250" width="13.5703125" bestFit="1" customWidth="1"/>
    <col min="10251" max="10251" width="11" customWidth="1"/>
    <col min="10497" max="10497" width="40" customWidth="1"/>
    <col min="10498" max="10498" width="12" bestFit="1" customWidth="1"/>
    <col min="10499" max="10499" width="10.42578125" customWidth="1"/>
    <col min="10500" max="10502" width="11" customWidth="1"/>
    <col min="10503" max="10503" width="4.7109375" customWidth="1"/>
    <col min="10504" max="10504" width="32.42578125" customWidth="1"/>
    <col min="10505" max="10505" width="12" bestFit="1" customWidth="1"/>
    <col min="10506" max="10506" width="13.5703125" bestFit="1" customWidth="1"/>
    <col min="10507" max="10507" width="11" customWidth="1"/>
    <col min="10753" max="10753" width="40" customWidth="1"/>
    <col min="10754" max="10754" width="12" bestFit="1" customWidth="1"/>
    <col min="10755" max="10755" width="10.42578125" customWidth="1"/>
    <col min="10756" max="10758" width="11" customWidth="1"/>
    <col min="10759" max="10759" width="4.7109375" customWidth="1"/>
    <col min="10760" max="10760" width="32.42578125" customWidth="1"/>
    <col min="10761" max="10761" width="12" bestFit="1" customWidth="1"/>
    <col min="10762" max="10762" width="13.5703125" bestFit="1" customWidth="1"/>
    <col min="10763" max="10763" width="11" customWidth="1"/>
    <col min="11009" max="11009" width="40" customWidth="1"/>
    <col min="11010" max="11010" width="12" bestFit="1" customWidth="1"/>
    <col min="11011" max="11011" width="10.42578125" customWidth="1"/>
    <col min="11012" max="11014" width="11" customWidth="1"/>
    <col min="11015" max="11015" width="4.7109375" customWidth="1"/>
    <col min="11016" max="11016" width="32.42578125" customWidth="1"/>
    <col min="11017" max="11017" width="12" bestFit="1" customWidth="1"/>
    <col min="11018" max="11018" width="13.5703125" bestFit="1" customWidth="1"/>
    <col min="11019" max="11019" width="11" customWidth="1"/>
    <col min="11265" max="11265" width="40" customWidth="1"/>
    <col min="11266" max="11266" width="12" bestFit="1" customWidth="1"/>
    <col min="11267" max="11267" width="10.42578125" customWidth="1"/>
    <col min="11268" max="11270" width="11" customWidth="1"/>
    <col min="11271" max="11271" width="4.7109375" customWidth="1"/>
    <col min="11272" max="11272" width="32.42578125" customWidth="1"/>
    <col min="11273" max="11273" width="12" bestFit="1" customWidth="1"/>
    <col min="11274" max="11274" width="13.5703125" bestFit="1" customWidth="1"/>
    <col min="11275" max="11275" width="11" customWidth="1"/>
    <col min="11521" max="11521" width="40" customWidth="1"/>
    <col min="11522" max="11522" width="12" bestFit="1" customWidth="1"/>
    <col min="11523" max="11523" width="10.42578125" customWidth="1"/>
    <col min="11524" max="11526" width="11" customWidth="1"/>
    <col min="11527" max="11527" width="4.7109375" customWidth="1"/>
    <col min="11528" max="11528" width="32.42578125" customWidth="1"/>
    <col min="11529" max="11529" width="12" bestFit="1" customWidth="1"/>
    <col min="11530" max="11530" width="13.5703125" bestFit="1" customWidth="1"/>
    <col min="11531" max="11531" width="11" customWidth="1"/>
    <col min="11777" max="11777" width="40" customWidth="1"/>
    <col min="11778" max="11778" width="12" bestFit="1" customWidth="1"/>
    <col min="11779" max="11779" width="10.42578125" customWidth="1"/>
    <col min="11780" max="11782" width="11" customWidth="1"/>
    <col min="11783" max="11783" width="4.7109375" customWidth="1"/>
    <col min="11784" max="11784" width="32.42578125" customWidth="1"/>
    <col min="11785" max="11785" width="12" bestFit="1" customWidth="1"/>
    <col min="11786" max="11786" width="13.5703125" bestFit="1" customWidth="1"/>
    <col min="11787" max="11787" width="11" customWidth="1"/>
    <col min="12033" max="12033" width="40" customWidth="1"/>
    <col min="12034" max="12034" width="12" bestFit="1" customWidth="1"/>
    <col min="12035" max="12035" width="10.42578125" customWidth="1"/>
    <col min="12036" max="12038" width="11" customWidth="1"/>
    <col min="12039" max="12039" width="4.7109375" customWidth="1"/>
    <col min="12040" max="12040" width="32.42578125" customWidth="1"/>
    <col min="12041" max="12041" width="12" bestFit="1" customWidth="1"/>
    <col min="12042" max="12042" width="13.5703125" bestFit="1" customWidth="1"/>
    <col min="12043" max="12043" width="11" customWidth="1"/>
    <col min="12289" max="12289" width="40" customWidth="1"/>
    <col min="12290" max="12290" width="12" bestFit="1" customWidth="1"/>
    <col min="12291" max="12291" width="10.42578125" customWidth="1"/>
    <col min="12292" max="12294" width="11" customWidth="1"/>
    <col min="12295" max="12295" width="4.7109375" customWidth="1"/>
    <col min="12296" max="12296" width="32.42578125" customWidth="1"/>
    <col min="12297" max="12297" width="12" bestFit="1" customWidth="1"/>
    <col min="12298" max="12298" width="13.5703125" bestFit="1" customWidth="1"/>
    <col min="12299" max="12299" width="11" customWidth="1"/>
    <col min="12545" max="12545" width="40" customWidth="1"/>
    <col min="12546" max="12546" width="12" bestFit="1" customWidth="1"/>
    <col min="12547" max="12547" width="10.42578125" customWidth="1"/>
    <col min="12548" max="12550" width="11" customWidth="1"/>
    <col min="12551" max="12551" width="4.7109375" customWidth="1"/>
    <col min="12552" max="12552" width="32.42578125" customWidth="1"/>
    <col min="12553" max="12553" width="12" bestFit="1" customWidth="1"/>
    <col min="12554" max="12554" width="13.5703125" bestFit="1" customWidth="1"/>
    <col min="12555" max="12555" width="11" customWidth="1"/>
    <col min="12801" max="12801" width="40" customWidth="1"/>
    <col min="12802" max="12802" width="12" bestFit="1" customWidth="1"/>
    <col min="12803" max="12803" width="10.42578125" customWidth="1"/>
    <col min="12804" max="12806" width="11" customWidth="1"/>
    <col min="12807" max="12807" width="4.7109375" customWidth="1"/>
    <col min="12808" max="12808" width="32.42578125" customWidth="1"/>
    <col min="12809" max="12809" width="12" bestFit="1" customWidth="1"/>
    <col min="12810" max="12810" width="13.5703125" bestFit="1" customWidth="1"/>
    <col min="12811" max="12811" width="11" customWidth="1"/>
    <col min="13057" max="13057" width="40" customWidth="1"/>
    <col min="13058" max="13058" width="12" bestFit="1" customWidth="1"/>
    <col min="13059" max="13059" width="10.42578125" customWidth="1"/>
    <col min="13060" max="13062" width="11" customWidth="1"/>
    <col min="13063" max="13063" width="4.7109375" customWidth="1"/>
    <col min="13064" max="13064" width="32.42578125" customWidth="1"/>
    <col min="13065" max="13065" width="12" bestFit="1" customWidth="1"/>
    <col min="13066" max="13066" width="13.5703125" bestFit="1" customWidth="1"/>
    <col min="13067" max="13067" width="11" customWidth="1"/>
    <col min="13313" max="13313" width="40" customWidth="1"/>
    <col min="13314" max="13314" width="12" bestFit="1" customWidth="1"/>
    <col min="13315" max="13315" width="10.42578125" customWidth="1"/>
    <col min="13316" max="13318" width="11" customWidth="1"/>
    <col min="13319" max="13319" width="4.7109375" customWidth="1"/>
    <col min="13320" max="13320" width="32.42578125" customWidth="1"/>
    <col min="13321" max="13321" width="12" bestFit="1" customWidth="1"/>
    <col min="13322" max="13322" width="13.5703125" bestFit="1" customWidth="1"/>
    <col min="13323" max="13323" width="11" customWidth="1"/>
    <col min="13569" max="13569" width="40" customWidth="1"/>
    <col min="13570" max="13570" width="12" bestFit="1" customWidth="1"/>
    <col min="13571" max="13571" width="10.42578125" customWidth="1"/>
    <col min="13572" max="13574" width="11" customWidth="1"/>
    <col min="13575" max="13575" width="4.7109375" customWidth="1"/>
    <col min="13576" max="13576" width="32.42578125" customWidth="1"/>
    <col min="13577" max="13577" width="12" bestFit="1" customWidth="1"/>
    <col min="13578" max="13578" width="13.5703125" bestFit="1" customWidth="1"/>
    <col min="13579" max="13579" width="11" customWidth="1"/>
    <col min="13825" max="13825" width="40" customWidth="1"/>
    <col min="13826" max="13826" width="12" bestFit="1" customWidth="1"/>
    <col min="13827" max="13827" width="10.42578125" customWidth="1"/>
    <col min="13828" max="13830" width="11" customWidth="1"/>
    <col min="13831" max="13831" width="4.7109375" customWidth="1"/>
    <col min="13832" max="13832" width="32.42578125" customWidth="1"/>
    <col min="13833" max="13833" width="12" bestFit="1" customWidth="1"/>
    <col min="13834" max="13834" width="13.5703125" bestFit="1" customWidth="1"/>
    <col min="13835" max="13835" width="11" customWidth="1"/>
    <col min="14081" max="14081" width="40" customWidth="1"/>
    <col min="14082" max="14082" width="12" bestFit="1" customWidth="1"/>
    <col min="14083" max="14083" width="10.42578125" customWidth="1"/>
    <col min="14084" max="14086" width="11" customWidth="1"/>
    <col min="14087" max="14087" width="4.7109375" customWidth="1"/>
    <col min="14088" max="14088" width="32.42578125" customWidth="1"/>
    <col min="14089" max="14089" width="12" bestFit="1" customWidth="1"/>
    <col min="14090" max="14090" width="13.5703125" bestFit="1" customWidth="1"/>
    <col min="14091" max="14091" width="11" customWidth="1"/>
    <col min="14337" max="14337" width="40" customWidth="1"/>
    <col min="14338" max="14338" width="12" bestFit="1" customWidth="1"/>
    <col min="14339" max="14339" width="10.42578125" customWidth="1"/>
    <col min="14340" max="14342" width="11" customWidth="1"/>
    <col min="14343" max="14343" width="4.7109375" customWidth="1"/>
    <col min="14344" max="14344" width="32.42578125" customWidth="1"/>
    <col min="14345" max="14345" width="12" bestFit="1" customWidth="1"/>
    <col min="14346" max="14346" width="13.5703125" bestFit="1" customWidth="1"/>
    <col min="14347" max="14347" width="11" customWidth="1"/>
    <col min="14593" max="14593" width="40" customWidth="1"/>
    <col min="14594" max="14594" width="12" bestFit="1" customWidth="1"/>
    <col min="14595" max="14595" width="10.42578125" customWidth="1"/>
    <col min="14596" max="14598" width="11" customWidth="1"/>
    <col min="14599" max="14599" width="4.7109375" customWidth="1"/>
    <col min="14600" max="14600" width="32.42578125" customWidth="1"/>
    <col min="14601" max="14601" width="12" bestFit="1" customWidth="1"/>
    <col min="14602" max="14602" width="13.5703125" bestFit="1" customWidth="1"/>
    <col min="14603" max="14603" width="11" customWidth="1"/>
    <col min="14849" max="14849" width="40" customWidth="1"/>
    <col min="14850" max="14850" width="12" bestFit="1" customWidth="1"/>
    <col min="14851" max="14851" width="10.42578125" customWidth="1"/>
    <col min="14852" max="14854" width="11" customWidth="1"/>
    <col min="14855" max="14855" width="4.7109375" customWidth="1"/>
    <col min="14856" max="14856" width="32.42578125" customWidth="1"/>
    <col min="14857" max="14857" width="12" bestFit="1" customWidth="1"/>
    <col min="14858" max="14858" width="13.5703125" bestFit="1" customWidth="1"/>
    <col min="14859" max="14859" width="11" customWidth="1"/>
    <col min="15105" max="15105" width="40" customWidth="1"/>
    <col min="15106" max="15106" width="12" bestFit="1" customWidth="1"/>
    <col min="15107" max="15107" width="10.42578125" customWidth="1"/>
    <col min="15108" max="15110" width="11" customWidth="1"/>
    <col min="15111" max="15111" width="4.7109375" customWidth="1"/>
    <col min="15112" max="15112" width="32.42578125" customWidth="1"/>
    <col min="15113" max="15113" width="12" bestFit="1" customWidth="1"/>
    <col min="15114" max="15114" width="13.5703125" bestFit="1" customWidth="1"/>
    <col min="15115" max="15115" width="11" customWidth="1"/>
    <col min="15361" max="15361" width="40" customWidth="1"/>
    <col min="15362" max="15362" width="12" bestFit="1" customWidth="1"/>
    <col min="15363" max="15363" width="10.42578125" customWidth="1"/>
    <col min="15364" max="15366" width="11" customWidth="1"/>
    <col min="15367" max="15367" width="4.7109375" customWidth="1"/>
    <col min="15368" max="15368" width="32.42578125" customWidth="1"/>
    <col min="15369" max="15369" width="12" bestFit="1" customWidth="1"/>
    <col min="15370" max="15370" width="13.5703125" bestFit="1" customWidth="1"/>
    <col min="15371" max="15371" width="11" customWidth="1"/>
    <col min="15617" max="15617" width="40" customWidth="1"/>
    <col min="15618" max="15618" width="12" bestFit="1" customWidth="1"/>
    <col min="15619" max="15619" width="10.42578125" customWidth="1"/>
    <col min="15620" max="15622" width="11" customWidth="1"/>
    <col min="15623" max="15623" width="4.7109375" customWidth="1"/>
    <col min="15624" max="15624" width="32.42578125" customWidth="1"/>
    <col min="15625" max="15625" width="12" bestFit="1" customWidth="1"/>
    <col min="15626" max="15626" width="13.5703125" bestFit="1" customWidth="1"/>
    <col min="15627" max="15627" width="11" customWidth="1"/>
    <col min="15873" max="15873" width="40" customWidth="1"/>
    <col min="15874" max="15874" width="12" bestFit="1" customWidth="1"/>
    <col min="15875" max="15875" width="10.42578125" customWidth="1"/>
    <col min="15876" max="15878" width="11" customWidth="1"/>
    <col min="15879" max="15879" width="4.7109375" customWidth="1"/>
    <col min="15880" max="15880" width="32.42578125" customWidth="1"/>
    <col min="15881" max="15881" width="12" bestFit="1" customWidth="1"/>
    <col min="15882" max="15882" width="13.5703125" bestFit="1" customWidth="1"/>
    <col min="15883" max="15883" width="11" customWidth="1"/>
    <col min="16129" max="16129" width="40" customWidth="1"/>
    <col min="16130" max="16130" width="12" bestFit="1" customWidth="1"/>
    <col min="16131" max="16131" width="10.42578125" customWidth="1"/>
    <col min="16132" max="16134" width="11" customWidth="1"/>
    <col min="16135" max="16135" width="4.7109375" customWidth="1"/>
    <col min="16136" max="16136" width="32.42578125" customWidth="1"/>
    <col min="16137" max="16137" width="12" bestFit="1" customWidth="1"/>
    <col min="16138" max="16138" width="13.5703125" bestFit="1" customWidth="1"/>
    <col min="16139" max="16139" width="11" customWidth="1"/>
  </cols>
  <sheetData>
    <row r="1" spans="1:15">
      <c r="M1" s="312" t="s">
        <v>1774</v>
      </c>
    </row>
    <row r="2" spans="1:15">
      <c r="A2" s="270"/>
      <c r="B2" s="271"/>
      <c r="C2" s="272"/>
      <c r="D2" s="272"/>
      <c r="E2" s="272"/>
      <c r="F2" s="272"/>
      <c r="G2" s="272"/>
      <c r="M2" s="273"/>
      <c r="N2" s="262"/>
      <c r="O2" s="262"/>
    </row>
    <row r="3" spans="1:15" ht="12.75">
      <c r="A3" s="764" t="s">
        <v>491</v>
      </c>
      <c r="B3" s="765"/>
      <c r="C3" s="765"/>
      <c r="D3" s="765"/>
      <c r="E3" s="765"/>
      <c r="F3" s="765"/>
      <c r="G3" s="765"/>
      <c r="H3" s="765"/>
      <c r="I3" s="765"/>
      <c r="J3" s="765"/>
      <c r="K3" s="765"/>
      <c r="L3" s="344"/>
    </row>
    <row r="4" spans="1:15" ht="12.75">
      <c r="A4" s="766" t="s">
        <v>492</v>
      </c>
      <c r="B4" s="767"/>
      <c r="C4" s="767"/>
      <c r="D4" s="767"/>
      <c r="E4" s="767"/>
      <c r="F4" s="767"/>
      <c r="G4" s="767"/>
      <c r="H4" s="767"/>
      <c r="I4" s="767"/>
      <c r="J4" s="767"/>
      <c r="K4" s="767"/>
      <c r="L4" s="345"/>
    </row>
    <row r="5" spans="1:15" ht="10.5" customHeight="1">
      <c r="A5" s="275"/>
      <c r="B5" s="276"/>
      <c r="C5" s="276"/>
      <c r="D5" s="276"/>
      <c r="E5" s="276"/>
      <c r="F5" s="276"/>
      <c r="G5" s="276"/>
      <c r="H5" s="275"/>
      <c r="I5" s="276"/>
      <c r="J5" s="272"/>
      <c r="K5" s="272"/>
      <c r="L5" s="272"/>
    </row>
    <row r="6" spans="1:15" ht="12.75">
      <c r="A6" s="277" t="s">
        <v>493</v>
      </c>
      <c r="B6" s="278"/>
      <c r="C6" s="278"/>
      <c r="D6" s="278"/>
      <c r="E6" s="278"/>
      <c r="F6" s="278"/>
      <c r="G6" s="276"/>
      <c r="H6" s="277" t="s">
        <v>494</v>
      </c>
      <c r="I6" s="278"/>
      <c r="J6" s="272"/>
      <c r="K6" s="272"/>
      <c r="L6" s="272"/>
    </row>
    <row r="7" spans="1:15" ht="12.75">
      <c r="A7" s="279"/>
      <c r="B7" s="280" t="s">
        <v>495</v>
      </c>
      <c r="C7" s="280" t="s">
        <v>536</v>
      </c>
      <c r="D7" s="280" t="s">
        <v>496</v>
      </c>
      <c r="E7" s="280" t="s">
        <v>497</v>
      </c>
      <c r="F7" s="280" t="s">
        <v>526</v>
      </c>
      <c r="G7" s="281"/>
      <c r="H7" s="279"/>
      <c r="I7" s="280" t="s">
        <v>495</v>
      </c>
      <c r="J7" s="280" t="s">
        <v>536</v>
      </c>
      <c r="K7" s="280" t="s">
        <v>496</v>
      </c>
      <c r="L7" s="280" t="s">
        <v>497</v>
      </c>
      <c r="M7" s="280" t="s">
        <v>526</v>
      </c>
    </row>
    <row r="8" spans="1:15" ht="12.75">
      <c r="A8" s="277"/>
      <c r="B8" s="282" t="s">
        <v>154</v>
      </c>
      <c r="C8" s="282" t="s">
        <v>154</v>
      </c>
      <c r="D8" s="282" t="s">
        <v>154</v>
      </c>
      <c r="E8" s="282" t="s">
        <v>154</v>
      </c>
      <c r="F8" s="282" t="s">
        <v>154</v>
      </c>
      <c r="G8" s="283"/>
      <c r="H8" s="284"/>
      <c r="I8" s="282" t="s">
        <v>154</v>
      </c>
      <c r="J8" s="285" t="s">
        <v>154</v>
      </c>
      <c r="K8" s="285" t="s">
        <v>154</v>
      </c>
      <c r="L8" s="282" t="s">
        <v>154</v>
      </c>
      <c r="M8" s="282" t="s">
        <v>154</v>
      </c>
    </row>
    <row r="9" spans="1:15" ht="12.75">
      <c r="A9" s="275" t="s">
        <v>141</v>
      </c>
      <c r="B9" s="286">
        <v>567682</v>
      </c>
      <c r="C9" s="286">
        <v>158934</v>
      </c>
      <c r="D9" s="286">
        <v>100559</v>
      </c>
      <c r="E9" s="286">
        <v>114209</v>
      </c>
      <c r="F9" s="286">
        <v>143617</v>
      </c>
      <c r="G9" s="286"/>
      <c r="H9" s="287" t="s">
        <v>142</v>
      </c>
      <c r="I9" s="288">
        <v>1941492</v>
      </c>
      <c r="J9" s="289">
        <v>553743</v>
      </c>
      <c r="K9" s="289">
        <v>603146</v>
      </c>
      <c r="L9" s="288">
        <v>661748</v>
      </c>
      <c r="M9" s="288">
        <v>630637</v>
      </c>
    </row>
    <row r="10" spans="1:15" ht="12.75">
      <c r="A10" s="275" t="s">
        <v>359</v>
      </c>
      <c r="B10" s="286">
        <v>1313815</v>
      </c>
      <c r="C10" s="286">
        <v>736607</v>
      </c>
      <c r="D10" s="286">
        <v>726500</v>
      </c>
      <c r="E10" s="286">
        <v>679743</v>
      </c>
      <c r="F10" s="286">
        <v>657903</v>
      </c>
      <c r="G10" s="286"/>
      <c r="H10" s="287" t="s">
        <v>143</v>
      </c>
      <c r="I10" s="288">
        <v>505886</v>
      </c>
      <c r="J10" s="289">
        <v>137820</v>
      </c>
      <c r="K10" s="289">
        <v>162109</v>
      </c>
      <c r="L10" s="288">
        <v>167229</v>
      </c>
      <c r="M10" s="288">
        <v>154851</v>
      </c>
    </row>
    <row r="11" spans="1:15" ht="12.75">
      <c r="A11" s="275" t="s">
        <v>144</v>
      </c>
      <c r="B11" s="286">
        <v>2058200</v>
      </c>
      <c r="C11" s="286">
        <v>1256895</v>
      </c>
      <c r="D11" s="286">
        <v>1219688</v>
      </c>
      <c r="E11" s="286">
        <v>1455005</v>
      </c>
      <c r="F11" s="286">
        <v>1455145</v>
      </c>
      <c r="G11" s="286"/>
      <c r="H11" s="287" t="s">
        <v>498</v>
      </c>
      <c r="I11" s="288">
        <v>1296301</v>
      </c>
      <c r="J11" s="289">
        <v>995713</v>
      </c>
      <c r="K11" s="289">
        <v>937512</v>
      </c>
      <c r="L11" s="288">
        <v>1090050</v>
      </c>
      <c r="M11" s="288">
        <v>1046375</v>
      </c>
    </row>
    <row r="12" spans="1:15" ht="12.75">
      <c r="A12" s="275" t="s">
        <v>499</v>
      </c>
      <c r="B12" s="286">
        <v>420632</v>
      </c>
      <c r="C12" s="286">
        <v>123416</v>
      </c>
      <c r="D12" s="286">
        <v>127408</v>
      </c>
      <c r="E12" s="286">
        <v>196611</v>
      </c>
      <c r="F12" s="286">
        <v>158892</v>
      </c>
      <c r="G12" s="286"/>
      <c r="H12" s="287" t="s">
        <v>500</v>
      </c>
      <c r="I12" s="288">
        <v>400868</v>
      </c>
      <c r="J12" s="289">
        <v>513041</v>
      </c>
      <c r="K12" s="289">
        <v>414009</v>
      </c>
      <c r="L12" s="288">
        <v>457062</v>
      </c>
      <c r="M12" s="288">
        <v>447833</v>
      </c>
    </row>
    <row r="13" spans="1:15" ht="12.75">
      <c r="A13" s="275" t="s">
        <v>501</v>
      </c>
      <c r="B13" s="286">
        <v>252</v>
      </c>
      <c r="C13" s="286">
        <v>0</v>
      </c>
      <c r="D13" s="286">
        <v>0</v>
      </c>
      <c r="E13" s="286">
        <v>0</v>
      </c>
      <c r="F13" s="286">
        <v>0</v>
      </c>
      <c r="G13" s="286"/>
      <c r="H13" s="287" t="s">
        <v>268</v>
      </c>
      <c r="I13" s="288">
        <v>50510</v>
      </c>
      <c r="J13" s="289">
        <v>196598</v>
      </c>
      <c r="K13" s="289">
        <v>181507</v>
      </c>
      <c r="L13" s="288">
        <v>165395</v>
      </c>
      <c r="M13" s="288">
        <v>165430</v>
      </c>
    </row>
    <row r="14" spans="1:15" ht="12.75">
      <c r="A14" s="275" t="s">
        <v>502</v>
      </c>
      <c r="B14" s="286">
        <v>603</v>
      </c>
      <c r="C14" s="286">
        <v>86449</v>
      </c>
      <c r="D14" s="286">
        <v>0</v>
      </c>
      <c r="E14" s="286">
        <v>5930</v>
      </c>
      <c r="F14" s="286">
        <v>5342</v>
      </c>
      <c r="G14" s="286"/>
      <c r="H14" s="287" t="s">
        <v>503</v>
      </c>
      <c r="I14" s="288">
        <v>198338</v>
      </c>
      <c r="J14" s="289">
        <v>231637</v>
      </c>
      <c r="K14" s="289">
        <v>0</v>
      </c>
      <c r="L14" s="288">
        <v>115436</v>
      </c>
      <c r="M14" s="288">
        <v>115436</v>
      </c>
    </row>
    <row r="15" spans="1:15" ht="12.75">
      <c r="A15" s="275" t="s">
        <v>145</v>
      </c>
      <c r="B15" s="286">
        <v>0</v>
      </c>
      <c r="C15" s="286">
        <v>0</v>
      </c>
      <c r="D15" s="286">
        <v>0</v>
      </c>
      <c r="E15" s="286">
        <v>0</v>
      </c>
      <c r="F15" s="286">
        <v>0</v>
      </c>
      <c r="G15" s="286"/>
      <c r="H15" s="287" t="s">
        <v>504</v>
      </c>
      <c r="I15" s="288">
        <v>23004</v>
      </c>
      <c r="J15" s="289">
        <v>12868</v>
      </c>
      <c r="K15" s="289">
        <v>8000</v>
      </c>
      <c r="L15" s="288">
        <v>8000</v>
      </c>
      <c r="M15" s="288">
        <v>2936</v>
      </c>
    </row>
    <row r="16" spans="1:15" ht="12.75">
      <c r="A16" s="275" t="s">
        <v>505</v>
      </c>
      <c r="B16" s="286">
        <v>0</v>
      </c>
      <c r="C16" s="286">
        <v>0</v>
      </c>
      <c r="D16" s="286">
        <v>140653</v>
      </c>
      <c r="E16" s="286">
        <v>140653</v>
      </c>
      <c r="F16" s="286">
        <v>71486</v>
      </c>
      <c r="G16" s="286"/>
      <c r="H16" s="287" t="s">
        <v>146</v>
      </c>
      <c r="I16" s="288">
        <v>21</v>
      </c>
      <c r="J16" s="289">
        <v>0</v>
      </c>
      <c r="K16" s="289">
        <v>0</v>
      </c>
      <c r="L16" s="288">
        <v>0</v>
      </c>
      <c r="M16" s="288">
        <v>0</v>
      </c>
    </row>
    <row r="17" spans="1:13" ht="12.75">
      <c r="A17" s="290" t="s">
        <v>506</v>
      </c>
      <c r="B17" s="286">
        <v>53858</v>
      </c>
      <c r="C17" s="286">
        <v>104624</v>
      </c>
      <c r="D17" s="286">
        <v>46259</v>
      </c>
      <c r="E17" s="286">
        <v>46259</v>
      </c>
      <c r="F17" s="286">
        <v>42299</v>
      </c>
      <c r="G17" s="286"/>
      <c r="H17" s="287" t="s">
        <v>507</v>
      </c>
      <c r="I17" s="286">
        <v>0</v>
      </c>
      <c r="J17" s="289">
        <v>0</v>
      </c>
      <c r="K17" s="289">
        <v>35500</v>
      </c>
      <c r="L17" s="288">
        <v>2000</v>
      </c>
      <c r="M17" s="288">
        <v>0</v>
      </c>
    </row>
    <row r="18" spans="1:13">
      <c r="A18" s="275" t="s">
        <v>147</v>
      </c>
      <c r="B18" s="286">
        <v>231638</v>
      </c>
      <c r="C18" s="286">
        <v>254419</v>
      </c>
      <c r="D18" s="286">
        <v>0</v>
      </c>
      <c r="E18" s="286">
        <v>0</v>
      </c>
      <c r="F18" s="286">
        <v>0</v>
      </c>
      <c r="G18" s="286"/>
      <c r="I18" s="291"/>
      <c r="L18" s="291"/>
      <c r="M18" s="291"/>
    </row>
    <row r="19" spans="1:13" ht="12.75">
      <c r="A19" s="275" t="s">
        <v>535</v>
      </c>
      <c r="B19" s="292">
        <v>0</v>
      </c>
      <c r="C19" s="293">
        <v>0</v>
      </c>
      <c r="D19" s="272">
        <v>0</v>
      </c>
      <c r="E19" s="293">
        <v>0</v>
      </c>
      <c r="F19" s="288">
        <v>38567</v>
      </c>
      <c r="G19" s="286"/>
      <c r="H19" s="294"/>
      <c r="I19" s="293"/>
      <c r="J19" s="272"/>
      <c r="K19" s="272"/>
      <c r="L19" s="293"/>
      <c r="M19" s="293"/>
    </row>
    <row r="20" spans="1:13" ht="12.75">
      <c r="A20" s="270"/>
      <c r="B20" s="292"/>
      <c r="C20" s="293"/>
      <c r="D20" s="286"/>
      <c r="E20" s="286"/>
      <c r="F20" s="286"/>
      <c r="G20" s="286"/>
      <c r="H20" s="295"/>
      <c r="I20" s="293"/>
      <c r="J20" s="289"/>
      <c r="K20" s="289"/>
      <c r="L20" s="288"/>
      <c r="M20" s="288"/>
    </row>
    <row r="21" spans="1:13" s="301" customFormat="1" ht="12.75">
      <c r="A21" s="277" t="s">
        <v>508</v>
      </c>
      <c r="B21" s="296">
        <f>SUM(B9:B20)</f>
        <v>4646680</v>
      </c>
      <c r="C21" s="296">
        <f>SUM(C9:C20)</f>
        <v>2721344</v>
      </c>
      <c r="D21" s="296">
        <f>SUM(D9:D20)</f>
        <v>2361067</v>
      </c>
      <c r="E21" s="296">
        <f>SUM(E9:E20)</f>
        <v>2638410</v>
      </c>
      <c r="F21" s="296">
        <f>SUM(F9:F20)</f>
        <v>2573251</v>
      </c>
      <c r="G21" s="297"/>
      <c r="H21" s="298" t="s">
        <v>509</v>
      </c>
      <c r="I21" s="296">
        <f>SUM(I9:I20)</f>
        <v>4416420</v>
      </c>
      <c r="J21" s="299">
        <f>SUM(J9:J20)</f>
        <v>2641420</v>
      </c>
      <c r="K21" s="299">
        <f>SUM(K9:K20)</f>
        <v>2341783</v>
      </c>
      <c r="L21" s="300">
        <f>SUM(L9:L20)</f>
        <v>2666920</v>
      </c>
      <c r="M21" s="300">
        <f>SUM(M9:M20)</f>
        <v>2563498</v>
      </c>
    </row>
    <row r="22" spans="1:13" ht="12.75">
      <c r="A22" s="270"/>
      <c r="B22" s="292"/>
      <c r="C22" s="293"/>
      <c r="D22" s="296"/>
      <c r="E22" s="296"/>
      <c r="F22" s="296"/>
      <c r="G22" s="296"/>
      <c r="H22" s="287"/>
      <c r="I22" s="302"/>
      <c r="J22" s="289"/>
      <c r="K22" s="289"/>
      <c r="L22" s="288"/>
      <c r="M22" s="288"/>
    </row>
    <row r="23" spans="1:13" ht="12.75">
      <c r="A23" s="287" t="s">
        <v>510</v>
      </c>
      <c r="B23" s="286">
        <v>77953</v>
      </c>
      <c r="C23" s="286">
        <v>107832</v>
      </c>
      <c r="D23" s="288">
        <v>188445</v>
      </c>
      <c r="E23" s="288">
        <v>188445</v>
      </c>
      <c r="F23" s="288">
        <v>99946</v>
      </c>
      <c r="G23" s="293"/>
      <c r="H23" s="287" t="s">
        <v>270</v>
      </c>
      <c r="I23" s="288">
        <v>126963</v>
      </c>
      <c r="J23" s="289">
        <v>29995</v>
      </c>
      <c r="K23" s="289">
        <v>259452</v>
      </c>
      <c r="L23" s="288">
        <v>198746</v>
      </c>
      <c r="M23" s="288">
        <v>109922</v>
      </c>
    </row>
    <row r="24" spans="1:13" ht="12.75">
      <c r="A24" s="287" t="s">
        <v>148</v>
      </c>
      <c r="B24" s="286">
        <v>22670</v>
      </c>
      <c r="C24" s="286">
        <v>174087</v>
      </c>
      <c r="D24" s="286"/>
      <c r="E24" s="286">
        <v>619611</v>
      </c>
      <c r="F24" s="286">
        <v>619611</v>
      </c>
      <c r="G24" s="286"/>
      <c r="H24" s="287" t="s">
        <v>157</v>
      </c>
      <c r="I24" s="288">
        <v>217821</v>
      </c>
      <c r="J24" s="289">
        <v>75052</v>
      </c>
      <c r="K24" s="289">
        <v>228069</v>
      </c>
      <c r="L24" s="288">
        <v>272590</v>
      </c>
      <c r="M24" s="288">
        <v>100102</v>
      </c>
    </row>
    <row r="25" spans="1:13" ht="12.75">
      <c r="A25" s="287" t="s">
        <v>511</v>
      </c>
      <c r="B25" s="286">
        <v>5167</v>
      </c>
      <c r="C25" s="286">
        <v>7077</v>
      </c>
      <c r="D25" s="286">
        <v>1417</v>
      </c>
      <c r="E25" s="286">
        <v>5342</v>
      </c>
      <c r="F25" s="286">
        <v>4692</v>
      </c>
      <c r="G25" s="286"/>
      <c r="H25" s="303" t="s">
        <v>149</v>
      </c>
      <c r="I25" s="288">
        <v>24373</v>
      </c>
      <c r="J25" s="289">
        <v>24101</v>
      </c>
      <c r="K25" s="289">
        <v>7955</v>
      </c>
      <c r="L25" s="288">
        <v>360263</v>
      </c>
      <c r="M25" s="288">
        <v>358763</v>
      </c>
    </row>
    <row r="26" spans="1:13" ht="12.75">
      <c r="A26" s="287" t="s">
        <v>223</v>
      </c>
      <c r="B26" s="304">
        <v>470574</v>
      </c>
      <c r="C26" s="304">
        <v>64907</v>
      </c>
      <c r="D26" s="304">
        <v>149559</v>
      </c>
      <c r="E26" s="304">
        <v>149559</v>
      </c>
      <c r="F26" s="304">
        <v>124473</v>
      </c>
      <c r="G26" s="304"/>
      <c r="H26" s="287" t="s">
        <v>512</v>
      </c>
      <c r="I26" s="288">
        <v>147254</v>
      </c>
      <c r="J26" s="289">
        <v>232598</v>
      </c>
      <c r="K26" s="289">
        <v>0</v>
      </c>
      <c r="L26" s="288">
        <v>270956</v>
      </c>
      <c r="M26" s="288">
        <v>270956</v>
      </c>
    </row>
    <row r="27" spans="1:13" ht="12.75">
      <c r="A27" s="305" t="s">
        <v>505</v>
      </c>
      <c r="B27" s="286">
        <v>3058</v>
      </c>
      <c r="C27" s="286">
        <v>2389</v>
      </c>
      <c r="D27" s="286">
        <v>58043</v>
      </c>
      <c r="E27" s="286">
        <v>58043</v>
      </c>
      <c r="F27" s="286">
        <v>2707</v>
      </c>
      <c r="G27" s="286"/>
      <c r="H27" s="287" t="s">
        <v>513</v>
      </c>
      <c r="I27" s="288">
        <v>20237</v>
      </c>
      <c r="J27" s="289">
        <v>15186</v>
      </c>
      <c r="K27" s="289">
        <v>0</v>
      </c>
      <c r="L27" s="288">
        <v>3548</v>
      </c>
      <c r="M27" s="288">
        <v>2284</v>
      </c>
    </row>
    <row r="28" spans="1:13" ht="12.75">
      <c r="A28" s="287" t="s">
        <v>150</v>
      </c>
      <c r="B28" s="286">
        <v>0</v>
      </c>
      <c r="C28" s="286">
        <v>255838</v>
      </c>
      <c r="D28" s="286">
        <v>267244</v>
      </c>
      <c r="E28" s="286">
        <v>267244</v>
      </c>
      <c r="F28" s="286">
        <v>267244</v>
      </c>
      <c r="G28" s="286"/>
      <c r="H28" s="287" t="s">
        <v>158</v>
      </c>
      <c r="I28" s="288">
        <v>0</v>
      </c>
      <c r="J28" s="289">
        <v>0</v>
      </c>
      <c r="K28" s="289">
        <v>188516</v>
      </c>
      <c r="L28" s="288">
        <v>161631</v>
      </c>
      <c r="M28" s="288">
        <v>0</v>
      </c>
    </row>
    <row r="29" spans="1:13" ht="12.75">
      <c r="A29" s="287" t="s">
        <v>514</v>
      </c>
      <c r="B29" s="306">
        <v>0</v>
      </c>
      <c r="C29" s="306">
        <v>0</v>
      </c>
      <c r="D29" s="286">
        <v>0</v>
      </c>
      <c r="E29" s="286">
        <v>8000</v>
      </c>
      <c r="F29" s="286">
        <v>8000</v>
      </c>
      <c r="G29" s="286"/>
      <c r="H29" s="287" t="s">
        <v>515</v>
      </c>
      <c r="I29" s="288">
        <v>700</v>
      </c>
      <c r="J29" s="289">
        <v>200</v>
      </c>
      <c r="K29" s="289"/>
      <c r="L29" s="288"/>
      <c r="M29" s="288">
        <v>1900</v>
      </c>
    </row>
    <row r="30" spans="1:13" ht="12.75">
      <c r="A30" s="290"/>
      <c r="B30" s="306"/>
      <c r="C30" s="306"/>
      <c r="D30" s="286"/>
      <c r="E30" s="286"/>
      <c r="F30" s="286"/>
      <c r="G30" s="286"/>
      <c r="H30" s="295"/>
      <c r="I30" s="293"/>
      <c r="J30" s="289"/>
      <c r="K30" s="289"/>
      <c r="L30" s="288"/>
      <c r="M30" s="288"/>
    </row>
    <row r="31" spans="1:13" ht="12.75">
      <c r="A31" s="277" t="s">
        <v>516</v>
      </c>
      <c r="B31" s="296">
        <f>SUM(B23:B30)</f>
        <v>579422</v>
      </c>
      <c r="C31" s="296">
        <f>SUM(C23:C30)</f>
        <v>612130</v>
      </c>
      <c r="D31" s="296">
        <f>SUM(D23:D30)</f>
        <v>664708</v>
      </c>
      <c r="E31" s="296">
        <f>SUM(E23:E30)</f>
        <v>1296244</v>
      </c>
      <c r="F31" s="296">
        <f>SUM(F23:F30)</f>
        <v>1126673</v>
      </c>
      <c r="G31" s="307"/>
      <c r="H31" s="277" t="s">
        <v>517</v>
      </c>
      <c r="I31" s="296">
        <f>SUM(I23:I30)</f>
        <v>537348</v>
      </c>
      <c r="J31" s="299">
        <f>SUM(J23:J30)</f>
        <v>377132</v>
      </c>
      <c r="K31" s="299">
        <f>SUM(K23:K30)</f>
        <v>683992</v>
      </c>
      <c r="L31" s="300">
        <f>SUM(L23:L30)</f>
        <v>1267734</v>
      </c>
      <c r="M31" s="300">
        <f>SUM(M23:M30)</f>
        <v>843927</v>
      </c>
    </row>
    <row r="32" spans="1:13" ht="12.75">
      <c r="A32" s="277"/>
      <c r="B32" s="296"/>
      <c r="C32" s="296"/>
      <c r="D32" s="307"/>
      <c r="E32" s="307"/>
      <c r="F32" s="307"/>
      <c r="G32" s="307"/>
      <c r="H32" s="277"/>
      <c r="I32" s="296"/>
      <c r="J32" s="299"/>
      <c r="K32" s="299"/>
      <c r="L32" s="300"/>
      <c r="M32" s="300"/>
    </row>
    <row r="33" spans="1:13" ht="12.75">
      <c r="A33" s="287" t="s">
        <v>518</v>
      </c>
      <c r="B33" s="286">
        <v>13155</v>
      </c>
      <c r="C33" s="286">
        <v>-11184</v>
      </c>
      <c r="D33" s="307"/>
      <c r="E33" s="307"/>
      <c r="F33" s="307"/>
      <c r="G33" s="307"/>
      <c r="H33" s="287" t="s">
        <v>519</v>
      </c>
      <c r="I33" s="286">
        <v>-3550</v>
      </c>
      <c r="J33" s="289">
        <v>-14154</v>
      </c>
      <c r="K33" s="299"/>
      <c r="L33" s="300"/>
      <c r="M33" s="300"/>
    </row>
    <row r="34" spans="1:13" ht="12.75">
      <c r="A34" s="277"/>
      <c r="B34" s="296"/>
      <c r="C34" s="296"/>
      <c r="D34" s="307"/>
      <c r="E34" s="307"/>
      <c r="F34" s="307"/>
      <c r="G34" s="307"/>
      <c r="H34" s="277"/>
      <c r="I34" s="296"/>
      <c r="J34" s="289"/>
      <c r="K34" s="289"/>
      <c r="L34" s="288"/>
      <c r="M34" s="288"/>
    </row>
    <row r="35" spans="1:13" ht="12.75">
      <c r="A35" s="308" t="s">
        <v>520</v>
      </c>
      <c r="B35" s="309">
        <f>SUM(B31,B21)+B33</f>
        <v>5239257</v>
      </c>
      <c r="C35" s="309">
        <f>SUM(C31,C21)+C33</f>
        <v>3322290</v>
      </c>
      <c r="D35" s="309">
        <f>SUM(D31,D21)+D33</f>
        <v>3025775</v>
      </c>
      <c r="E35" s="309">
        <f>SUM(E31,E21)+E33</f>
        <v>3934654</v>
      </c>
      <c r="F35" s="309">
        <f>SUM(F31,F21)+F33</f>
        <v>3699924</v>
      </c>
      <c r="G35" s="310"/>
      <c r="H35" s="308" t="s">
        <v>521</v>
      </c>
      <c r="I35" s="309">
        <f>SUM(I31,I21)+I33</f>
        <v>4950218</v>
      </c>
      <c r="J35" s="310">
        <f>SUM(J31,J21,J33)</f>
        <v>3004398</v>
      </c>
      <c r="K35" s="310">
        <f>SUM(K31,K21)</f>
        <v>3025775</v>
      </c>
      <c r="L35" s="309">
        <f>SUM(L31,L21)</f>
        <v>3934654</v>
      </c>
      <c r="M35" s="309">
        <f>SUM(M31,M21)</f>
        <v>3407425</v>
      </c>
    </row>
    <row r="36" spans="1:13">
      <c r="C36" s="291"/>
      <c r="D36" s="291"/>
      <c r="E36" s="291"/>
      <c r="F36" s="291"/>
      <c r="I36" s="291"/>
      <c r="J36" s="7"/>
      <c r="K36" s="7"/>
      <c r="L36" s="7"/>
    </row>
    <row r="37" spans="1:13">
      <c r="B37" s="311"/>
      <c r="C37" s="7"/>
      <c r="D37" s="7"/>
      <c r="E37" s="7"/>
      <c r="F37" s="7"/>
      <c r="G37" s="7"/>
      <c r="J37" s="7"/>
      <c r="K37" s="7"/>
      <c r="L37" s="7"/>
    </row>
    <row r="38" spans="1:13">
      <c r="I38" s="7"/>
    </row>
    <row r="39" spans="1:13">
      <c r="B39" s="311"/>
      <c r="C39" s="7"/>
      <c r="D39" s="7"/>
      <c r="E39" s="7"/>
      <c r="F39" s="7"/>
      <c r="G39" s="7"/>
      <c r="I39" s="7"/>
    </row>
  </sheetData>
  <mergeCells count="2">
    <mergeCell ref="A3:K3"/>
    <mergeCell ref="A4:K4"/>
  </mergeCells>
  <pageMargins left="0.15748031496062992" right="0.15748031496062992" top="0.70866141732283472" bottom="0.59055118110236227" header="0.51181102362204722" footer="0.51181102362204722"/>
  <pageSetup paperSize="9" scale="7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67"/>
  <sheetViews>
    <sheetView tabSelected="1" view="pageBreakPreview" zoomScaleNormal="100" zoomScaleSheetLayoutView="100" workbookViewId="0">
      <selection activeCell="D1" sqref="D1"/>
    </sheetView>
  </sheetViews>
  <sheetFormatPr defaultRowHeight="12.75"/>
  <cols>
    <col min="1" max="1" width="6.7109375" style="105" customWidth="1"/>
    <col min="2" max="2" width="33.7109375" style="106" customWidth="1"/>
    <col min="3" max="3" width="45.7109375" style="105" customWidth="1"/>
    <col min="4" max="4" width="16.42578125" style="107" customWidth="1"/>
    <col min="5" max="5" width="14.7109375" style="107" customWidth="1"/>
    <col min="6" max="6" width="15.85546875" style="106" customWidth="1"/>
    <col min="7" max="7" width="16.140625" style="107" customWidth="1"/>
    <col min="8" max="8" width="10.42578125" style="103" customWidth="1"/>
    <col min="9" max="9" width="9.85546875" style="104" bestFit="1" customWidth="1"/>
    <col min="10" max="16384" width="9.140625" style="104"/>
  </cols>
  <sheetData>
    <row r="1" spans="1:8">
      <c r="A1" s="561"/>
      <c r="C1" s="562"/>
      <c r="D1" s="563" t="s">
        <v>1775</v>
      </c>
      <c r="E1" s="562"/>
      <c r="F1" s="562"/>
      <c r="G1" s="564"/>
    </row>
    <row r="2" spans="1:8" s="106" customFormat="1">
      <c r="A2" s="105"/>
      <c r="B2" s="565"/>
      <c r="C2" s="566"/>
      <c r="D2" s="566"/>
      <c r="E2" s="566"/>
      <c r="F2" s="566"/>
      <c r="G2" s="567"/>
      <c r="H2" s="103"/>
    </row>
    <row r="3" spans="1:8" s="106" customFormat="1" ht="13.5">
      <c r="A3" s="769" t="s">
        <v>235</v>
      </c>
      <c r="B3" s="769"/>
      <c r="C3" s="769"/>
      <c r="D3" s="769"/>
      <c r="E3" s="568"/>
      <c r="F3" s="568"/>
      <c r="G3" s="568"/>
      <c r="H3" s="103"/>
    </row>
    <row r="4" spans="1:8" s="106" customFormat="1" ht="13.5">
      <c r="A4" s="769" t="s">
        <v>674</v>
      </c>
      <c r="B4" s="769"/>
      <c r="C4" s="769"/>
      <c r="D4" s="769"/>
      <c r="E4" s="568"/>
      <c r="F4" s="568"/>
      <c r="G4" s="568"/>
      <c r="H4" s="103"/>
    </row>
    <row r="5" spans="1:8" s="106" customFormat="1" ht="14.25" customHeight="1">
      <c r="A5" s="105"/>
      <c r="B5" s="108"/>
      <c r="C5" s="105"/>
      <c r="D5" s="107"/>
      <c r="E5" s="107"/>
      <c r="G5" s="107"/>
      <c r="H5" s="103"/>
    </row>
    <row r="6" spans="1:8" s="115" customFormat="1" ht="13.5">
      <c r="A6" s="109"/>
      <c r="B6" s="351"/>
      <c r="C6" s="110"/>
      <c r="D6" s="111"/>
      <c r="E6" s="111"/>
      <c r="F6" s="112"/>
      <c r="G6" s="113"/>
      <c r="H6" s="114"/>
    </row>
    <row r="7" spans="1:8" s="106" customFormat="1" ht="15.75">
      <c r="A7" s="770" t="s">
        <v>236</v>
      </c>
      <c r="B7" s="770"/>
      <c r="C7" s="770"/>
      <c r="D7" s="770"/>
      <c r="E7" s="569"/>
      <c r="F7" s="569"/>
      <c r="G7" s="569"/>
      <c r="H7" s="103"/>
    </row>
    <row r="8" spans="1:8" s="106" customFormat="1" ht="13.5">
      <c r="A8" s="109"/>
      <c r="B8" s="570"/>
      <c r="C8" s="571"/>
      <c r="E8" s="570"/>
      <c r="F8" s="137"/>
      <c r="G8" s="572"/>
      <c r="H8" s="103"/>
    </row>
    <row r="9" spans="1:8" s="118" customFormat="1" ht="12.75" customHeight="1">
      <c r="A9" s="116" t="s">
        <v>238</v>
      </c>
      <c r="B9" s="110" t="s">
        <v>239</v>
      </c>
      <c r="C9" s="110" t="s">
        <v>240</v>
      </c>
      <c r="D9" s="110" t="s">
        <v>225</v>
      </c>
      <c r="E9" s="110"/>
      <c r="F9" s="110"/>
      <c r="G9" s="573"/>
      <c r="H9" s="117"/>
    </row>
    <row r="10" spans="1:8" s="118" customFormat="1" ht="12.75" customHeight="1">
      <c r="A10" s="116"/>
      <c r="B10" s="110"/>
      <c r="C10" s="110"/>
      <c r="D10" s="110" t="s">
        <v>237</v>
      </c>
      <c r="E10" s="110"/>
      <c r="F10" s="110"/>
      <c r="G10" s="573"/>
      <c r="H10" s="117"/>
    </row>
    <row r="11" spans="1:8" s="118" customFormat="1" ht="12.75" customHeight="1">
      <c r="A11" s="116"/>
      <c r="B11" s="110"/>
      <c r="C11" s="110"/>
      <c r="D11" s="205"/>
      <c r="E11" s="110"/>
      <c r="F11" s="110"/>
      <c r="G11" s="573"/>
      <c r="H11" s="117"/>
    </row>
    <row r="12" spans="1:8" s="118" customFormat="1" ht="13.5">
      <c r="A12" s="139">
        <v>1</v>
      </c>
      <c r="B12" s="119" t="s">
        <v>242</v>
      </c>
      <c r="C12" s="120" t="s">
        <v>243</v>
      </c>
      <c r="D12" s="125"/>
      <c r="E12" s="121"/>
      <c r="F12" s="137"/>
      <c r="G12" s="121"/>
      <c r="H12" s="117"/>
    </row>
    <row r="13" spans="1:8" s="118" customFormat="1" ht="12.75" customHeight="1">
      <c r="A13" s="139"/>
      <c r="B13" s="140" t="s">
        <v>171</v>
      </c>
      <c r="C13" s="139"/>
      <c r="D13" s="125"/>
      <c r="E13" s="121"/>
      <c r="F13" s="137"/>
      <c r="G13" s="121"/>
      <c r="H13" s="117"/>
    </row>
    <row r="14" spans="1:8" s="118" customFormat="1" ht="12.75" customHeight="1">
      <c r="A14" s="139"/>
      <c r="B14" s="141" t="s">
        <v>241</v>
      </c>
      <c r="C14" s="142"/>
      <c r="D14" s="125">
        <v>124472860</v>
      </c>
      <c r="E14" s="121"/>
      <c r="F14" s="121"/>
      <c r="G14" s="121"/>
      <c r="H14" s="117"/>
    </row>
    <row r="15" spans="1:8" s="118" customFormat="1" ht="12.75" customHeight="1">
      <c r="A15" s="206"/>
      <c r="B15" s="146" t="s">
        <v>155</v>
      </c>
      <c r="C15" s="147"/>
      <c r="D15" s="148">
        <f>SUM(D14:D14)</f>
        <v>124472860</v>
      </c>
      <c r="E15" s="111"/>
      <c r="F15" s="111"/>
      <c r="G15" s="111"/>
      <c r="H15" s="117"/>
    </row>
    <row r="16" spans="1:8" s="118" customFormat="1" ht="12.75" customHeight="1">
      <c r="A16" s="204"/>
      <c r="B16" s="205"/>
      <c r="C16" s="205"/>
      <c r="D16" s="205"/>
      <c r="E16" s="110"/>
      <c r="F16" s="110"/>
      <c r="G16" s="573"/>
      <c r="H16" s="117"/>
    </row>
    <row r="17" spans="1:8" s="118" customFormat="1" ht="12.75" customHeight="1">
      <c r="A17" s="204"/>
      <c r="B17" s="205"/>
      <c r="C17" s="205"/>
      <c r="D17" s="205"/>
      <c r="E17" s="110"/>
      <c r="F17" s="110"/>
      <c r="G17" s="573"/>
      <c r="H17" s="117"/>
    </row>
    <row r="18" spans="1:8" s="118" customFormat="1" ht="24.75" customHeight="1">
      <c r="A18" s="207">
        <v>2</v>
      </c>
      <c r="B18" s="208" t="s">
        <v>244</v>
      </c>
      <c r="C18" s="120" t="s">
        <v>245</v>
      </c>
      <c r="D18" s="205"/>
      <c r="E18" s="110"/>
      <c r="F18" s="110"/>
      <c r="G18" s="573"/>
      <c r="H18" s="117"/>
    </row>
    <row r="19" spans="1:8" s="118" customFormat="1" ht="12.75" customHeight="1">
      <c r="A19" s="204"/>
      <c r="B19" s="140" t="s">
        <v>171</v>
      </c>
      <c r="C19" s="205"/>
      <c r="D19" s="205"/>
      <c r="E19" s="110"/>
      <c r="F19" s="110"/>
      <c r="G19" s="573"/>
      <c r="H19" s="117"/>
    </row>
    <row r="20" spans="1:8" s="118" customFormat="1" ht="12.75" customHeight="1">
      <c r="A20" s="204"/>
      <c r="B20" s="141" t="s">
        <v>241</v>
      </c>
      <c r="C20" s="142"/>
      <c r="D20" s="125">
        <v>7960569</v>
      </c>
      <c r="E20" s="121"/>
      <c r="F20" s="121"/>
      <c r="G20" s="121"/>
      <c r="H20" s="117"/>
    </row>
    <row r="21" spans="1:8" s="118" customFormat="1" ht="12.75" customHeight="1">
      <c r="A21" s="206"/>
      <c r="B21" s="146" t="s">
        <v>155</v>
      </c>
      <c r="C21" s="147"/>
      <c r="D21" s="148">
        <f>SUM(D20:D20)</f>
        <v>7960569</v>
      </c>
      <c r="E21" s="111"/>
      <c r="F21" s="111"/>
      <c r="G21" s="111"/>
      <c r="H21" s="117"/>
    </row>
    <row r="22" spans="1:8" s="118" customFormat="1" ht="12.75" customHeight="1">
      <c r="A22" s="109"/>
      <c r="B22" s="351"/>
      <c r="C22" s="110"/>
      <c r="D22" s="111"/>
      <c r="E22" s="111"/>
      <c r="F22" s="111"/>
      <c r="G22" s="111"/>
      <c r="H22" s="117"/>
    </row>
    <row r="23" spans="1:8" s="118" customFormat="1" ht="38.25">
      <c r="A23" s="130">
        <v>3</v>
      </c>
      <c r="B23" s="574" t="s">
        <v>675</v>
      </c>
      <c r="C23" s="575" t="s">
        <v>676</v>
      </c>
      <c r="D23" s="205"/>
      <c r="E23" s="111"/>
      <c r="F23" s="111"/>
      <c r="G23" s="111"/>
      <c r="H23" s="117"/>
    </row>
    <row r="24" spans="1:8" s="118" customFormat="1" ht="12.75" customHeight="1">
      <c r="A24" s="116"/>
      <c r="B24" s="122" t="s">
        <v>259</v>
      </c>
      <c r="C24" s="110"/>
      <c r="D24" s="205"/>
      <c r="E24" s="111"/>
      <c r="F24" s="111"/>
      <c r="G24" s="111"/>
      <c r="H24" s="117"/>
    </row>
    <row r="25" spans="1:8" s="118" customFormat="1" ht="12.75" customHeight="1">
      <c r="A25" s="116"/>
      <c r="B25" s="123" t="s">
        <v>241</v>
      </c>
      <c r="C25" s="124"/>
      <c r="D25" s="125">
        <v>4392000</v>
      </c>
      <c r="E25" s="111"/>
      <c r="F25" s="111"/>
      <c r="G25" s="111"/>
      <c r="H25" s="117"/>
    </row>
    <row r="26" spans="1:8" s="118" customFormat="1" ht="12.75" customHeight="1">
      <c r="A26" s="126"/>
      <c r="B26" s="127" t="s">
        <v>155</v>
      </c>
      <c r="C26" s="128"/>
      <c r="D26" s="129">
        <f>SUM(D25:D25)</f>
        <v>4392000</v>
      </c>
      <c r="E26" s="111"/>
      <c r="F26" s="111"/>
      <c r="G26" s="111"/>
      <c r="H26" s="117"/>
    </row>
    <row r="27" spans="1:8" s="118" customFormat="1" ht="12.75" customHeight="1">
      <c r="A27" s="109"/>
      <c r="B27" s="351"/>
      <c r="C27" s="110"/>
      <c r="D27" s="111"/>
      <c r="E27" s="111"/>
      <c r="F27" s="111"/>
      <c r="G27" s="111"/>
      <c r="H27" s="117"/>
    </row>
    <row r="28" spans="1:8" s="134" customFormat="1" ht="15.75">
      <c r="A28" s="131"/>
      <c r="B28" s="768" t="s">
        <v>246</v>
      </c>
      <c r="C28" s="768"/>
      <c r="D28" s="132">
        <f>D15+D21+D26</f>
        <v>136825429</v>
      </c>
      <c r="E28" s="132"/>
      <c r="F28" s="132"/>
      <c r="G28" s="132"/>
      <c r="H28" s="133"/>
    </row>
    <row r="29" spans="1:8">
      <c r="A29" s="109"/>
      <c r="B29" s="135"/>
      <c r="C29" s="109"/>
      <c r="D29" s="136"/>
      <c r="E29" s="136"/>
      <c r="F29" s="137"/>
      <c r="G29" s="121"/>
    </row>
    <row r="30" spans="1:8" ht="15.75">
      <c r="A30" s="770" t="s">
        <v>247</v>
      </c>
      <c r="B30" s="770"/>
      <c r="C30" s="770"/>
      <c r="D30" s="770"/>
      <c r="E30" s="569"/>
      <c r="F30" s="569"/>
      <c r="G30" s="569"/>
    </row>
    <row r="31" spans="1:8" s="106" customFormat="1" ht="13.5">
      <c r="A31" s="568"/>
      <c r="B31" s="568"/>
      <c r="C31" s="568"/>
      <c r="D31" s="568"/>
      <c r="E31" s="568"/>
      <c r="F31" s="568"/>
      <c r="G31" s="568"/>
      <c r="H31" s="103"/>
    </row>
    <row r="32" spans="1:8" s="112" customFormat="1" ht="14.25" customHeight="1">
      <c r="A32" s="116" t="s">
        <v>238</v>
      </c>
      <c r="B32" s="352" t="s">
        <v>239</v>
      </c>
      <c r="C32" s="110" t="s">
        <v>240</v>
      </c>
      <c r="D32" s="110" t="s">
        <v>225</v>
      </c>
      <c r="E32" s="110"/>
      <c r="F32" s="110"/>
      <c r="G32" s="573"/>
      <c r="H32" s="114"/>
    </row>
    <row r="33" spans="1:9" ht="15.75" customHeight="1">
      <c r="A33" s="109"/>
      <c r="B33" s="137"/>
      <c r="C33" s="109"/>
      <c r="D33" s="110" t="s">
        <v>237</v>
      </c>
      <c r="E33" s="138"/>
      <c r="F33" s="137"/>
      <c r="G33" s="121"/>
    </row>
    <row r="34" spans="1:9" s="115" customFormat="1" ht="16.5" customHeight="1">
      <c r="A34" s="109"/>
      <c r="B34" s="351"/>
      <c r="C34" s="110"/>
      <c r="D34" s="111"/>
      <c r="E34" s="111"/>
      <c r="F34" s="136"/>
      <c r="G34" s="136"/>
      <c r="H34" s="114"/>
    </row>
    <row r="35" spans="1:9" s="115" customFormat="1">
      <c r="A35" s="139">
        <v>1</v>
      </c>
      <c r="B35" s="119" t="s">
        <v>242</v>
      </c>
      <c r="C35" s="120" t="s">
        <v>243</v>
      </c>
      <c r="D35" s="125"/>
      <c r="E35" s="125"/>
      <c r="F35" s="125"/>
      <c r="G35" s="125"/>
      <c r="H35" s="114"/>
    </row>
    <row r="36" spans="1:9" s="115" customFormat="1">
      <c r="A36" s="139"/>
      <c r="B36" s="140" t="s">
        <v>171</v>
      </c>
      <c r="C36" s="139"/>
      <c r="D36" s="125"/>
      <c r="E36" s="125"/>
      <c r="F36" s="125"/>
      <c r="G36" s="125"/>
      <c r="H36" s="114"/>
    </row>
    <row r="37" spans="1:9" s="115" customFormat="1">
      <c r="A37" s="139"/>
      <c r="B37" s="141" t="s">
        <v>248</v>
      </c>
      <c r="C37" s="142" t="s">
        <v>249</v>
      </c>
      <c r="D37" s="125">
        <v>9124242</v>
      </c>
      <c r="E37" s="125"/>
      <c r="F37" s="125"/>
      <c r="G37" s="125"/>
      <c r="H37" s="107"/>
      <c r="I37" s="149"/>
    </row>
    <row r="38" spans="1:9" s="115" customFormat="1">
      <c r="A38" s="139"/>
      <c r="B38" s="140"/>
      <c r="C38" s="142" t="s">
        <v>250</v>
      </c>
      <c r="D38" s="125">
        <v>2478404</v>
      </c>
      <c r="E38" s="125"/>
      <c r="F38" s="125"/>
      <c r="G38" s="125"/>
      <c r="H38" s="107"/>
    </row>
    <row r="39" spans="1:9" s="115" customFormat="1">
      <c r="A39" s="139"/>
      <c r="B39" s="140"/>
      <c r="C39" s="142" t="s">
        <v>252</v>
      </c>
      <c r="D39" s="125">
        <v>61058992</v>
      </c>
      <c r="E39" s="125"/>
      <c r="F39" s="125"/>
      <c r="G39" s="125"/>
      <c r="H39" s="107"/>
    </row>
    <row r="40" spans="1:9" s="115" customFormat="1">
      <c r="A40" s="139"/>
      <c r="B40" s="143"/>
      <c r="C40" s="144" t="s">
        <v>677</v>
      </c>
      <c r="D40" s="125">
        <v>91717200</v>
      </c>
      <c r="E40" s="125"/>
      <c r="F40" s="125"/>
      <c r="G40" s="125"/>
      <c r="H40" s="107"/>
    </row>
    <row r="41" spans="1:9" s="115" customFormat="1" ht="13.5">
      <c r="A41" s="145"/>
      <c r="B41" s="146" t="s">
        <v>155</v>
      </c>
      <c r="C41" s="147"/>
      <c r="D41" s="148">
        <f>SUM(D37:D40)</f>
        <v>164378838</v>
      </c>
      <c r="E41" s="313"/>
      <c r="F41" s="313"/>
      <c r="G41" s="313"/>
      <c r="H41" s="107"/>
    </row>
    <row r="42" spans="1:9" s="115" customFormat="1" ht="13.5">
      <c r="A42" s="576"/>
      <c r="B42" s="577"/>
      <c r="C42" s="205"/>
      <c r="D42" s="313"/>
      <c r="E42" s="313"/>
      <c r="F42" s="313"/>
      <c r="G42" s="313"/>
      <c r="H42" s="107"/>
    </row>
    <row r="43" spans="1:9" s="115" customFormat="1" ht="25.5">
      <c r="A43" s="207">
        <v>2</v>
      </c>
      <c r="B43" s="208" t="s">
        <v>244</v>
      </c>
      <c r="C43" s="120" t="s">
        <v>245</v>
      </c>
      <c r="D43" s="313"/>
      <c r="E43" s="111"/>
      <c r="F43" s="136"/>
      <c r="G43" s="136"/>
      <c r="H43" s="114"/>
    </row>
    <row r="44" spans="1:9" s="115" customFormat="1">
      <c r="A44" s="139"/>
      <c r="B44" s="140" t="s">
        <v>171</v>
      </c>
      <c r="C44" s="139"/>
      <c r="D44" s="125"/>
      <c r="E44" s="121"/>
      <c r="F44" s="121"/>
      <c r="G44" s="121"/>
      <c r="H44" s="114"/>
    </row>
    <row r="45" spans="1:9" s="115" customFormat="1">
      <c r="A45" s="139"/>
      <c r="B45" s="141" t="s">
        <v>248</v>
      </c>
      <c r="C45" s="142" t="s">
        <v>249</v>
      </c>
      <c r="D45" s="125">
        <v>2661398</v>
      </c>
      <c r="E45" s="121"/>
      <c r="F45" s="121"/>
      <c r="G45" s="121"/>
      <c r="H45" s="114"/>
      <c r="I45" s="149"/>
    </row>
    <row r="46" spans="1:9" s="115" customFormat="1">
      <c r="A46" s="139"/>
      <c r="B46" s="141"/>
      <c r="C46" s="142" t="s">
        <v>250</v>
      </c>
      <c r="D46" s="125">
        <v>718000</v>
      </c>
      <c r="E46" s="121"/>
      <c r="F46" s="121"/>
      <c r="G46" s="121"/>
      <c r="H46" s="114"/>
    </row>
    <row r="47" spans="1:9" s="115" customFormat="1">
      <c r="A47" s="139"/>
      <c r="B47" s="141"/>
      <c r="C47" s="142" t="s">
        <v>251</v>
      </c>
      <c r="D47" s="125">
        <v>1628839</v>
      </c>
      <c r="E47" s="121"/>
      <c r="F47" s="121"/>
      <c r="G47" s="121"/>
      <c r="H47" s="114"/>
      <c r="I47" s="149"/>
    </row>
    <row r="48" spans="1:9" s="115" customFormat="1">
      <c r="A48" s="139"/>
      <c r="B48" s="141"/>
      <c r="C48" s="142" t="s">
        <v>253</v>
      </c>
      <c r="D48" s="125">
        <v>0</v>
      </c>
      <c r="E48" s="121"/>
      <c r="F48" s="121"/>
      <c r="G48" s="121"/>
      <c r="H48" s="114"/>
    </row>
    <row r="49" spans="1:9" s="115" customFormat="1">
      <c r="A49" s="139"/>
      <c r="B49" s="141"/>
      <c r="C49" s="142" t="s">
        <v>254</v>
      </c>
      <c r="D49" s="125">
        <v>17084683</v>
      </c>
      <c r="E49" s="121"/>
      <c r="F49" s="121"/>
      <c r="G49" s="121"/>
      <c r="H49" s="114"/>
    </row>
    <row r="50" spans="1:9" s="115" customFormat="1" ht="13.5">
      <c r="A50" s="206"/>
      <c r="B50" s="146" t="s">
        <v>155</v>
      </c>
      <c r="C50" s="147"/>
      <c r="D50" s="148">
        <f>SUM(D45:D49)</f>
        <v>22092920</v>
      </c>
      <c r="E50" s="111"/>
      <c r="F50" s="111"/>
      <c r="G50" s="111"/>
      <c r="H50" s="114"/>
      <c r="I50" s="149"/>
    </row>
    <row r="51" spans="1:9" s="115" customFormat="1" ht="13.5">
      <c r="A51" s="576"/>
      <c r="B51" s="577"/>
      <c r="C51" s="205"/>
      <c r="D51" s="313"/>
      <c r="E51" s="313"/>
      <c r="F51" s="313"/>
      <c r="G51" s="313"/>
      <c r="H51" s="107"/>
    </row>
    <row r="52" spans="1:9" s="106" customFormat="1" ht="38.25">
      <c r="A52" s="109">
        <v>3</v>
      </c>
      <c r="B52" s="574" t="s">
        <v>675</v>
      </c>
      <c r="C52" s="575" t="s">
        <v>676</v>
      </c>
      <c r="D52" s="121"/>
      <c r="E52" s="121"/>
      <c r="F52" s="137"/>
      <c r="G52" s="121"/>
      <c r="H52" s="103"/>
    </row>
    <row r="53" spans="1:9" s="106" customFormat="1" ht="13.5">
      <c r="A53" s="109"/>
      <c r="B53" s="122" t="s">
        <v>259</v>
      </c>
      <c r="C53" s="110"/>
      <c r="D53" s="121"/>
      <c r="E53" s="121"/>
      <c r="F53" s="121"/>
      <c r="G53" s="121"/>
      <c r="H53" s="103"/>
    </row>
    <row r="54" spans="1:9" s="106" customFormat="1">
      <c r="A54" s="109"/>
      <c r="B54" s="123" t="s">
        <v>248</v>
      </c>
      <c r="C54" s="124" t="s">
        <v>249</v>
      </c>
      <c r="D54" s="121">
        <v>2106000</v>
      </c>
      <c r="E54" s="121"/>
      <c r="F54" s="121"/>
      <c r="G54" s="121"/>
      <c r="H54" s="578"/>
    </row>
    <row r="55" spans="1:9" s="106" customFormat="1">
      <c r="A55" s="109"/>
      <c r="B55" s="123"/>
      <c r="C55" s="124" t="s">
        <v>250</v>
      </c>
      <c r="D55" s="121">
        <v>511761</v>
      </c>
      <c r="E55" s="121"/>
      <c r="F55" s="121"/>
      <c r="G55" s="121"/>
      <c r="H55" s="578"/>
    </row>
    <row r="56" spans="1:9" s="106" customFormat="1">
      <c r="A56" s="109"/>
      <c r="B56" s="123"/>
      <c r="C56" s="124" t="s">
        <v>251</v>
      </c>
      <c r="D56" s="121">
        <v>0</v>
      </c>
      <c r="E56" s="121"/>
      <c r="F56" s="121"/>
      <c r="G56" s="121"/>
      <c r="H56" s="578"/>
    </row>
    <row r="57" spans="1:9" s="106" customFormat="1">
      <c r="A57" s="109"/>
      <c r="B57" s="123"/>
      <c r="C57" s="124" t="s">
        <v>253</v>
      </c>
      <c r="D57" s="121">
        <v>0</v>
      </c>
      <c r="E57" s="121"/>
      <c r="F57" s="121"/>
      <c r="G57" s="121"/>
      <c r="H57" s="578"/>
    </row>
    <row r="58" spans="1:9" s="106" customFormat="1">
      <c r="A58" s="109"/>
      <c r="B58" s="123"/>
      <c r="C58" s="124" t="s">
        <v>254</v>
      </c>
      <c r="D58" s="121">
        <v>2209091</v>
      </c>
      <c r="E58" s="121"/>
      <c r="F58" s="121"/>
      <c r="G58" s="121"/>
      <c r="H58" s="578"/>
    </row>
    <row r="59" spans="1:9" s="112" customFormat="1" ht="13.5">
      <c r="A59" s="126"/>
      <c r="B59" s="127" t="s">
        <v>155</v>
      </c>
      <c r="C59" s="128"/>
      <c r="D59" s="129">
        <f>SUM(D54:D58)</f>
        <v>4826852</v>
      </c>
      <c r="E59" s="111"/>
      <c r="F59" s="111"/>
      <c r="G59" s="111"/>
      <c r="H59" s="579"/>
    </row>
    <row r="60" spans="1:9" ht="15.75" customHeight="1">
      <c r="A60" s="109"/>
      <c r="B60" s="137"/>
      <c r="C60" s="109"/>
      <c r="D60" s="138"/>
      <c r="E60" s="138"/>
      <c r="F60" s="137"/>
      <c r="G60" s="121"/>
    </row>
    <row r="61" spans="1:9" s="134" customFormat="1" ht="15.75">
      <c r="A61" s="768" t="s">
        <v>255</v>
      </c>
      <c r="B61" s="768"/>
      <c r="C61" s="768"/>
      <c r="D61" s="132">
        <f>D41+D59+D50</f>
        <v>191298610</v>
      </c>
      <c r="E61" s="132"/>
      <c r="F61" s="132"/>
      <c r="G61" s="132"/>
      <c r="H61" s="133"/>
    </row>
    <row r="62" spans="1:9">
      <c r="E62" s="121"/>
      <c r="F62" s="137"/>
      <c r="G62" s="121"/>
    </row>
    <row r="63" spans="1:9">
      <c r="E63" s="121"/>
      <c r="F63" s="137"/>
      <c r="G63" s="121"/>
    </row>
    <row r="64" spans="1:9">
      <c r="E64" s="121"/>
      <c r="F64" s="137"/>
      <c r="G64" s="121"/>
    </row>
    <row r="65" spans="5:7">
      <c r="E65" s="121"/>
      <c r="F65" s="137"/>
      <c r="G65" s="121"/>
    </row>
    <row r="66" spans="5:7">
      <c r="E66" s="121"/>
      <c r="F66" s="137"/>
      <c r="G66" s="121"/>
    </row>
    <row r="67" spans="5:7">
      <c r="E67" s="121"/>
      <c r="F67" s="137"/>
      <c r="G67" s="121"/>
    </row>
  </sheetData>
  <sheetProtection selectLockedCells="1" selectUnlockedCells="1"/>
  <mergeCells count="6">
    <mergeCell ref="A61:C61"/>
    <mergeCell ref="A3:D3"/>
    <mergeCell ref="A4:D4"/>
    <mergeCell ref="A7:D7"/>
    <mergeCell ref="B28:C28"/>
    <mergeCell ref="A30:D30"/>
  </mergeCells>
  <printOptions horizontalCentered="1"/>
  <pageMargins left="0.39374999999999999" right="0.39374999999999999" top="0.78749999999999998" bottom="0.59027777777777768" header="0.51180555555555551" footer="0.51180555555555551"/>
  <pageSetup paperSize="9" scale="94" firstPageNumber="0" orientation="portrait" horizontalDpi="300" verticalDpi="300" r:id="rId1"/>
  <headerFooter alignWithMargins="0"/>
  <rowBreaks count="1" manualBreakCount="1">
    <brk id="2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Y11"/>
  <sheetViews>
    <sheetView view="pageBreakPreview" zoomScaleNormal="75" zoomScaleSheetLayoutView="100" workbookViewId="0">
      <selection activeCell="Y1" sqref="Y1"/>
    </sheetView>
  </sheetViews>
  <sheetFormatPr defaultRowHeight="16.5"/>
  <cols>
    <col min="1" max="1" width="16.5703125" style="671" customWidth="1"/>
    <col min="2" max="2" width="8.28515625" style="656" bestFit="1" customWidth="1"/>
    <col min="3" max="4" width="7" style="656" bestFit="1" customWidth="1"/>
    <col min="5" max="5" width="8.28515625" style="656" bestFit="1" customWidth="1"/>
    <col min="6" max="7" width="7" style="656" bestFit="1" customWidth="1"/>
    <col min="8" max="8" width="8.28515625" style="656" customWidth="1"/>
    <col min="9" max="9" width="6.85546875" style="656" bestFit="1" customWidth="1"/>
    <col min="10" max="10" width="6" style="656" bestFit="1" customWidth="1"/>
    <col min="11" max="11" width="8.28515625" style="656" bestFit="1" customWidth="1"/>
    <col min="12" max="12" width="6.85546875" style="656" bestFit="1" customWidth="1"/>
    <col min="13" max="13" width="3.7109375" style="656" bestFit="1" customWidth="1"/>
    <col min="14" max="14" width="8.28515625" style="656" bestFit="1" customWidth="1"/>
    <col min="15" max="15" width="6.85546875" style="656" bestFit="1" customWidth="1"/>
    <col min="16" max="16" width="3.7109375" style="656" bestFit="1" customWidth="1"/>
    <col min="17" max="17" width="8.28515625" style="656" bestFit="1" customWidth="1"/>
    <col min="18" max="18" width="6.85546875" style="656" bestFit="1" customWidth="1"/>
    <col min="19" max="19" width="3.7109375" style="656" bestFit="1" customWidth="1"/>
    <col min="20" max="20" width="8.28515625" style="656" bestFit="1" customWidth="1"/>
    <col min="21" max="21" width="6.85546875" style="656" bestFit="1" customWidth="1"/>
    <col min="22" max="22" width="3.7109375" style="656" bestFit="1" customWidth="1"/>
    <col min="23" max="23" width="8.28515625" style="656" bestFit="1" customWidth="1"/>
    <col min="24" max="24" width="6.85546875" style="656" bestFit="1" customWidth="1"/>
    <col min="25" max="256" width="9.140625" style="656"/>
    <col min="257" max="257" width="16.5703125" style="656" customWidth="1"/>
    <col min="258" max="258" width="9.28515625" style="656" bestFit="1" customWidth="1"/>
    <col min="259" max="260" width="9.28515625" style="656" customWidth="1"/>
    <col min="261" max="261" width="9.28515625" style="656" bestFit="1" customWidth="1"/>
    <col min="262" max="263" width="9.28515625" style="656" customWidth="1"/>
    <col min="264" max="266" width="8.28515625" style="656" customWidth="1"/>
    <col min="267" max="267" width="9.28515625" style="656" bestFit="1" customWidth="1"/>
    <col min="268" max="268" width="9.28515625" style="656" customWidth="1"/>
    <col min="269" max="269" width="8.28515625" style="656" customWidth="1"/>
    <col min="270" max="270" width="9.28515625" style="656" bestFit="1" customWidth="1"/>
    <col min="271" max="271" width="9.28515625" style="656" customWidth="1"/>
    <col min="272" max="272" width="8.140625" style="656" customWidth="1"/>
    <col min="273" max="273" width="11.5703125" style="656" bestFit="1" customWidth="1"/>
    <col min="274" max="274" width="11.5703125" style="656" customWidth="1"/>
    <col min="275" max="275" width="10" style="656" customWidth="1"/>
    <col min="276" max="276" width="10.140625" style="656" bestFit="1" customWidth="1"/>
    <col min="277" max="278" width="10.140625" style="656" customWidth="1"/>
    <col min="279" max="279" width="9.28515625" style="656" bestFit="1" customWidth="1"/>
    <col min="280" max="280" width="9.28515625" style="656" customWidth="1"/>
    <col min="281" max="512" width="9.140625" style="656"/>
    <col min="513" max="513" width="16.5703125" style="656" customWidth="1"/>
    <col min="514" max="514" width="9.28515625" style="656" bestFit="1" customWidth="1"/>
    <col min="515" max="516" width="9.28515625" style="656" customWidth="1"/>
    <col min="517" max="517" width="9.28515625" style="656" bestFit="1" customWidth="1"/>
    <col min="518" max="519" width="9.28515625" style="656" customWidth="1"/>
    <col min="520" max="522" width="8.28515625" style="656" customWidth="1"/>
    <col min="523" max="523" width="9.28515625" style="656" bestFit="1" customWidth="1"/>
    <col min="524" max="524" width="9.28515625" style="656" customWidth="1"/>
    <col min="525" max="525" width="8.28515625" style="656" customWidth="1"/>
    <col min="526" max="526" width="9.28515625" style="656" bestFit="1" customWidth="1"/>
    <col min="527" max="527" width="9.28515625" style="656" customWidth="1"/>
    <col min="528" max="528" width="8.140625" style="656" customWidth="1"/>
    <col min="529" max="529" width="11.5703125" style="656" bestFit="1" customWidth="1"/>
    <col min="530" max="530" width="11.5703125" style="656" customWidth="1"/>
    <col min="531" max="531" width="10" style="656" customWidth="1"/>
    <col min="532" max="532" width="10.140625" style="656" bestFit="1" customWidth="1"/>
    <col min="533" max="534" width="10.140625" style="656" customWidth="1"/>
    <col min="535" max="535" width="9.28515625" style="656" bestFit="1" customWidth="1"/>
    <col min="536" max="536" width="9.28515625" style="656" customWidth="1"/>
    <col min="537" max="768" width="9.140625" style="656"/>
    <col min="769" max="769" width="16.5703125" style="656" customWidth="1"/>
    <col min="770" max="770" width="9.28515625" style="656" bestFit="1" customWidth="1"/>
    <col min="771" max="772" width="9.28515625" style="656" customWidth="1"/>
    <col min="773" max="773" width="9.28515625" style="656" bestFit="1" customWidth="1"/>
    <col min="774" max="775" width="9.28515625" style="656" customWidth="1"/>
    <col min="776" max="778" width="8.28515625" style="656" customWidth="1"/>
    <col min="779" max="779" width="9.28515625" style="656" bestFit="1" customWidth="1"/>
    <col min="780" max="780" width="9.28515625" style="656" customWidth="1"/>
    <col min="781" max="781" width="8.28515625" style="656" customWidth="1"/>
    <col min="782" max="782" width="9.28515625" style="656" bestFit="1" customWidth="1"/>
    <col min="783" max="783" width="9.28515625" style="656" customWidth="1"/>
    <col min="784" max="784" width="8.140625" style="656" customWidth="1"/>
    <col min="785" max="785" width="11.5703125" style="656" bestFit="1" customWidth="1"/>
    <col min="786" max="786" width="11.5703125" style="656" customWidth="1"/>
    <col min="787" max="787" width="10" style="656" customWidth="1"/>
    <col min="788" max="788" width="10.140625" style="656" bestFit="1" customWidth="1"/>
    <col min="789" max="790" width="10.140625" style="656" customWidth="1"/>
    <col min="791" max="791" width="9.28515625" style="656" bestFit="1" customWidth="1"/>
    <col min="792" max="792" width="9.28515625" style="656" customWidth="1"/>
    <col min="793" max="1024" width="9.140625" style="656"/>
    <col min="1025" max="1025" width="16.5703125" style="656" customWidth="1"/>
    <col min="1026" max="1026" width="9.28515625" style="656" bestFit="1" customWidth="1"/>
    <col min="1027" max="1028" width="9.28515625" style="656" customWidth="1"/>
    <col min="1029" max="1029" width="9.28515625" style="656" bestFit="1" customWidth="1"/>
    <col min="1030" max="1031" width="9.28515625" style="656" customWidth="1"/>
    <col min="1032" max="1034" width="8.28515625" style="656" customWidth="1"/>
    <col min="1035" max="1035" width="9.28515625" style="656" bestFit="1" customWidth="1"/>
    <col min="1036" max="1036" width="9.28515625" style="656" customWidth="1"/>
    <col min="1037" max="1037" width="8.28515625" style="656" customWidth="1"/>
    <col min="1038" max="1038" width="9.28515625" style="656" bestFit="1" customWidth="1"/>
    <col min="1039" max="1039" width="9.28515625" style="656" customWidth="1"/>
    <col min="1040" max="1040" width="8.140625" style="656" customWidth="1"/>
    <col min="1041" max="1041" width="11.5703125" style="656" bestFit="1" customWidth="1"/>
    <col min="1042" max="1042" width="11.5703125" style="656" customWidth="1"/>
    <col min="1043" max="1043" width="10" style="656" customWidth="1"/>
    <col min="1044" max="1044" width="10.140625" style="656" bestFit="1" customWidth="1"/>
    <col min="1045" max="1046" width="10.140625" style="656" customWidth="1"/>
    <col min="1047" max="1047" width="9.28515625" style="656" bestFit="1" customWidth="1"/>
    <col min="1048" max="1048" width="9.28515625" style="656" customWidth="1"/>
    <col min="1049" max="1280" width="9.140625" style="656"/>
    <col min="1281" max="1281" width="16.5703125" style="656" customWidth="1"/>
    <col min="1282" max="1282" width="9.28515625" style="656" bestFit="1" customWidth="1"/>
    <col min="1283" max="1284" width="9.28515625" style="656" customWidth="1"/>
    <col min="1285" max="1285" width="9.28515625" style="656" bestFit="1" customWidth="1"/>
    <col min="1286" max="1287" width="9.28515625" style="656" customWidth="1"/>
    <col min="1288" max="1290" width="8.28515625" style="656" customWidth="1"/>
    <col min="1291" max="1291" width="9.28515625" style="656" bestFit="1" customWidth="1"/>
    <col min="1292" max="1292" width="9.28515625" style="656" customWidth="1"/>
    <col min="1293" max="1293" width="8.28515625" style="656" customWidth="1"/>
    <col min="1294" max="1294" width="9.28515625" style="656" bestFit="1" customWidth="1"/>
    <col min="1295" max="1295" width="9.28515625" style="656" customWidth="1"/>
    <col min="1296" max="1296" width="8.140625" style="656" customWidth="1"/>
    <col min="1297" max="1297" width="11.5703125" style="656" bestFit="1" customWidth="1"/>
    <col min="1298" max="1298" width="11.5703125" style="656" customWidth="1"/>
    <col min="1299" max="1299" width="10" style="656" customWidth="1"/>
    <col min="1300" max="1300" width="10.140625" style="656" bestFit="1" customWidth="1"/>
    <col min="1301" max="1302" width="10.140625" style="656" customWidth="1"/>
    <col min="1303" max="1303" width="9.28515625" style="656" bestFit="1" customWidth="1"/>
    <col min="1304" max="1304" width="9.28515625" style="656" customWidth="1"/>
    <col min="1305" max="1536" width="9.140625" style="656"/>
    <col min="1537" max="1537" width="16.5703125" style="656" customWidth="1"/>
    <col min="1538" max="1538" width="9.28515625" style="656" bestFit="1" customWidth="1"/>
    <col min="1539" max="1540" width="9.28515625" style="656" customWidth="1"/>
    <col min="1541" max="1541" width="9.28515625" style="656" bestFit="1" customWidth="1"/>
    <col min="1542" max="1543" width="9.28515625" style="656" customWidth="1"/>
    <col min="1544" max="1546" width="8.28515625" style="656" customWidth="1"/>
    <col min="1547" max="1547" width="9.28515625" style="656" bestFit="1" customWidth="1"/>
    <col min="1548" max="1548" width="9.28515625" style="656" customWidth="1"/>
    <col min="1549" max="1549" width="8.28515625" style="656" customWidth="1"/>
    <col min="1550" max="1550" width="9.28515625" style="656" bestFit="1" customWidth="1"/>
    <col min="1551" max="1551" width="9.28515625" style="656" customWidth="1"/>
    <col min="1552" max="1552" width="8.140625" style="656" customWidth="1"/>
    <col min="1553" max="1553" width="11.5703125" style="656" bestFit="1" customWidth="1"/>
    <col min="1554" max="1554" width="11.5703125" style="656" customWidth="1"/>
    <col min="1555" max="1555" width="10" style="656" customWidth="1"/>
    <col min="1556" max="1556" width="10.140625" style="656" bestFit="1" customWidth="1"/>
    <col min="1557" max="1558" width="10.140625" style="656" customWidth="1"/>
    <col min="1559" max="1559" width="9.28515625" style="656" bestFit="1" customWidth="1"/>
    <col min="1560" max="1560" width="9.28515625" style="656" customWidth="1"/>
    <col min="1561" max="1792" width="9.140625" style="656"/>
    <col min="1793" max="1793" width="16.5703125" style="656" customWidth="1"/>
    <col min="1794" max="1794" width="9.28515625" style="656" bestFit="1" customWidth="1"/>
    <col min="1795" max="1796" width="9.28515625" style="656" customWidth="1"/>
    <col min="1797" max="1797" width="9.28515625" style="656" bestFit="1" customWidth="1"/>
    <col min="1798" max="1799" width="9.28515625" style="656" customWidth="1"/>
    <col min="1800" max="1802" width="8.28515625" style="656" customWidth="1"/>
    <col min="1803" max="1803" width="9.28515625" style="656" bestFit="1" customWidth="1"/>
    <col min="1804" max="1804" width="9.28515625" style="656" customWidth="1"/>
    <col min="1805" max="1805" width="8.28515625" style="656" customWidth="1"/>
    <col min="1806" max="1806" width="9.28515625" style="656" bestFit="1" customWidth="1"/>
    <col min="1807" max="1807" width="9.28515625" style="656" customWidth="1"/>
    <col min="1808" max="1808" width="8.140625" style="656" customWidth="1"/>
    <col min="1809" max="1809" width="11.5703125" style="656" bestFit="1" customWidth="1"/>
    <col min="1810" max="1810" width="11.5703125" style="656" customWidth="1"/>
    <col min="1811" max="1811" width="10" style="656" customWidth="1"/>
    <col min="1812" max="1812" width="10.140625" style="656" bestFit="1" customWidth="1"/>
    <col min="1813" max="1814" width="10.140625" style="656" customWidth="1"/>
    <col min="1815" max="1815" width="9.28515625" style="656" bestFit="1" customWidth="1"/>
    <col min="1816" max="1816" width="9.28515625" style="656" customWidth="1"/>
    <col min="1817" max="2048" width="9.140625" style="656"/>
    <col min="2049" max="2049" width="16.5703125" style="656" customWidth="1"/>
    <col min="2050" max="2050" width="9.28515625" style="656" bestFit="1" customWidth="1"/>
    <col min="2051" max="2052" width="9.28515625" style="656" customWidth="1"/>
    <col min="2053" max="2053" width="9.28515625" style="656" bestFit="1" customWidth="1"/>
    <col min="2054" max="2055" width="9.28515625" style="656" customWidth="1"/>
    <col min="2056" max="2058" width="8.28515625" style="656" customWidth="1"/>
    <col min="2059" max="2059" width="9.28515625" style="656" bestFit="1" customWidth="1"/>
    <col min="2060" max="2060" width="9.28515625" style="656" customWidth="1"/>
    <col min="2061" max="2061" width="8.28515625" style="656" customWidth="1"/>
    <col min="2062" max="2062" width="9.28515625" style="656" bestFit="1" customWidth="1"/>
    <col min="2063" max="2063" width="9.28515625" style="656" customWidth="1"/>
    <col min="2064" max="2064" width="8.140625" style="656" customWidth="1"/>
    <col min="2065" max="2065" width="11.5703125" style="656" bestFit="1" customWidth="1"/>
    <col min="2066" max="2066" width="11.5703125" style="656" customWidth="1"/>
    <col min="2067" max="2067" width="10" style="656" customWidth="1"/>
    <col min="2068" max="2068" width="10.140625" style="656" bestFit="1" customWidth="1"/>
    <col min="2069" max="2070" width="10.140625" style="656" customWidth="1"/>
    <col min="2071" max="2071" width="9.28515625" style="656" bestFit="1" customWidth="1"/>
    <col min="2072" max="2072" width="9.28515625" style="656" customWidth="1"/>
    <col min="2073" max="2304" width="9.140625" style="656"/>
    <col min="2305" max="2305" width="16.5703125" style="656" customWidth="1"/>
    <col min="2306" max="2306" width="9.28515625" style="656" bestFit="1" customWidth="1"/>
    <col min="2307" max="2308" width="9.28515625" style="656" customWidth="1"/>
    <col min="2309" max="2309" width="9.28515625" style="656" bestFit="1" customWidth="1"/>
    <col min="2310" max="2311" width="9.28515625" style="656" customWidth="1"/>
    <col min="2312" max="2314" width="8.28515625" style="656" customWidth="1"/>
    <col min="2315" max="2315" width="9.28515625" style="656" bestFit="1" customWidth="1"/>
    <col min="2316" max="2316" width="9.28515625" style="656" customWidth="1"/>
    <col min="2317" max="2317" width="8.28515625" style="656" customWidth="1"/>
    <col min="2318" max="2318" width="9.28515625" style="656" bestFit="1" customWidth="1"/>
    <col min="2319" max="2319" width="9.28515625" style="656" customWidth="1"/>
    <col min="2320" max="2320" width="8.140625" style="656" customWidth="1"/>
    <col min="2321" max="2321" width="11.5703125" style="656" bestFit="1" customWidth="1"/>
    <col min="2322" max="2322" width="11.5703125" style="656" customWidth="1"/>
    <col min="2323" max="2323" width="10" style="656" customWidth="1"/>
    <col min="2324" max="2324" width="10.140625" style="656" bestFit="1" customWidth="1"/>
    <col min="2325" max="2326" width="10.140625" style="656" customWidth="1"/>
    <col min="2327" max="2327" width="9.28515625" style="656" bestFit="1" customWidth="1"/>
    <col min="2328" max="2328" width="9.28515625" style="656" customWidth="1"/>
    <col min="2329" max="2560" width="9.140625" style="656"/>
    <col min="2561" max="2561" width="16.5703125" style="656" customWidth="1"/>
    <col min="2562" max="2562" width="9.28515625" style="656" bestFit="1" customWidth="1"/>
    <col min="2563" max="2564" width="9.28515625" style="656" customWidth="1"/>
    <col min="2565" max="2565" width="9.28515625" style="656" bestFit="1" customWidth="1"/>
    <col min="2566" max="2567" width="9.28515625" style="656" customWidth="1"/>
    <col min="2568" max="2570" width="8.28515625" style="656" customWidth="1"/>
    <col min="2571" max="2571" width="9.28515625" style="656" bestFit="1" customWidth="1"/>
    <col min="2572" max="2572" width="9.28515625" style="656" customWidth="1"/>
    <col min="2573" max="2573" width="8.28515625" style="656" customWidth="1"/>
    <col min="2574" max="2574" width="9.28515625" style="656" bestFit="1" customWidth="1"/>
    <col min="2575" max="2575" width="9.28515625" style="656" customWidth="1"/>
    <col min="2576" max="2576" width="8.140625" style="656" customWidth="1"/>
    <col min="2577" max="2577" width="11.5703125" style="656" bestFit="1" customWidth="1"/>
    <col min="2578" max="2578" width="11.5703125" style="656" customWidth="1"/>
    <col min="2579" max="2579" width="10" style="656" customWidth="1"/>
    <col min="2580" max="2580" width="10.140625" style="656" bestFit="1" customWidth="1"/>
    <col min="2581" max="2582" width="10.140625" style="656" customWidth="1"/>
    <col min="2583" max="2583" width="9.28515625" style="656" bestFit="1" customWidth="1"/>
    <col min="2584" max="2584" width="9.28515625" style="656" customWidth="1"/>
    <col min="2585" max="2816" width="9.140625" style="656"/>
    <col min="2817" max="2817" width="16.5703125" style="656" customWidth="1"/>
    <col min="2818" max="2818" width="9.28515625" style="656" bestFit="1" customWidth="1"/>
    <col min="2819" max="2820" width="9.28515625" style="656" customWidth="1"/>
    <col min="2821" max="2821" width="9.28515625" style="656" bestFit="1" customWidth="1"/>
    <col min="2822" max="2823" width="9.28515625" style="656" customWidth="1"/>
    <col min="2824" max="2826" width="8.28515625" style="656" customWidth="1"/>
    <col min="2827" max="2827" width="9.28515625" style="656" bestFit="1" customWidth="1"/>
    <col min="2828" max="2828" width="9.28515625" style="656" customWidth="1"/>
    <col min="2829" max="2829" width="8.28515625" style="656" customWidth="1"/>
    <col min="2830" max="2830" width="9.28515625" style="656" bestFit="1" customWidth="1"/>
    <col min="2831" max="2831" width="9.28515625" style="656" customWidth="1"/>
    <col min="2832" max="2832" width="8.140625" style="656" customWidth="1"/>
    <col min="2833" max="2833" width="11.5703125" style="656" bestFit="1" customWidth="1"/>
    <col min="2834" max="2834" width="11.5703125" style="656" customWidth="1"/>
    <col min="2835" max="2835" width="10" style="656" customWidth="1"/>
    <col min="2836" max="2836" width="10.140625" style="656" bestFit="1" customWidth="1"/>
    <col min="2837" max="2838" width="10.140625" style="656" customWidth="1"/>
    <col min="2839" max="2839" width="9.28515625" style="656" bestFit="1" customWidth="1"/>
    <col min="2840" max="2840" width="9.28515625" style="656" customWidth="1"/>
    <col min="2841" max="3072" width="9.140625" style="656"/>
    <col min="3073" max="3073" width="16.5703125" style="656" customWidth="1"/>
    <col min="3074" max="3074" width="9.28515625" style="656" bestFit="1" customWidth="1"/>
    <col min="3075" max="3076" width="9.28515625" style="656" customWidth="1"/>
    <col min="3077" max="3077" width="9.28515625" style="656" bestFit="1" customWidth="1"/>
    <col min="3078" max="3079" width="9.28515625" style="656" customWidth="1"/>
    <col min="3080" max="3082" width="8.28515625" style="656" customWidth="1"/>
    <col min="3083" max="3083" width="9.28515625" style="656" bestFit="1" customWidth="1"/>
    <col min="3084" max="3084" width="9.28515625" style="656" customWidth="1"/>
    <col min="3085" max="3085" width="8.28515625" style="656" customWidth="1"/>
    <col min="3086" max="3086" width="9.28515625" style="656" bestFit="1" customWidth="1"/>
    <col min="3087" max="3087" width="9.28515625" style="656" customWidth="1"/>
    <col min="3088" max="3088" width="8.140625" style="656" customWidth="1"/>
    <col min="3089" max="3089" width="11.5703125" style="656" bestFit="1" customWidth="1"/>
    <col min="3090" max="3090" width="11.5703125" style="656" customWidth="1"/>
    <col min="3091" max="3091" width="10" style="656" customWidth="1"/>
    <col min="3092" max="3092" width="10.140625" style="656" bestFit="1" customWidth="1"/>
    <col min="3093" max="3094" width="10.140625" style="656" customWidth="1"/>
    <col min="3095" max="3095" width="9.28515625" style="656" bestFit="1" customWidth="1"/>
    <col min="3096" max="3096" width="9.28515625" style="656" customWidth="1"/>
    <col min="3097" max="3328" width="9.140625" style="656"/>
    <col min="3329" max="3329" width="16.5703125" style="656" customWidth="1"/>
    <col min="3330" max="3330" width="9.28515625" style="656" bestFit="1" customWidth="1"/>
    <col min="3331" max="3332" width="9.28515625" style="656" customWidth="1"/>
    <col min="3333" max="3333" width="9.28515625" style="656" bestFit="1" customWidth="1"/>
    <col min="3334" max="3335" width="9.28515625" style="656" customWidth="1"/>
    <col min="3336" max="3338" width="8.28515625" style="656" customWidth="1"/>
    <col min="3339" max="3339" width="9.28515625" style="656" bestFit="1" customWidth="1"/>
    <col min="3340" max="3340" width="9.28515625" style="656" customWidth="1"/>
    <col min="3341" max="3341" width="8.28515625" style="656" customWidth="1"/>
    <col min="3342" max="3342" width="9.28515625" style="656" bestFit="1" customWidth="1"/>
    <col min="3343" max="3343" width="9.28515625" style="656" customWidth="1"/>
    <col min="3344" max="3344" width="8.140625" style="656" customWidth="1"/>
    <col min="3345" max="3345" width="11.5703125" style="656" bestFit="1" customWidth="1"/>
    <col min="3346" max="3346" width="11.5703125" style="656" customWidth="1"/>
    <col min="3347" max="3347" width="10" style="656" customWidth="1"/>
    <col min="3348" max="3348" width="10.140625" style="656" bestFit="1" customWidth="1"/>
    <col min="3349" max="3350" width="10.140625" style="656" customWidth="1"/>
    <col min="3351" max="3351" width="9.28515625" style="656" bestFit="1" customWidth="1"/>
    <col min="3352" max="3352" width="9.28515625" style="656" customWidth="1"/>
    <col min="3353" max="3584" width="9.140625" style="656"/>
    <col min="3585" max="3585" width="16.5703125" style="656" customWidth="1"/>
    <col min="3586" max="3586" width="9.28515625" style="656" bestFit="1" customWidth="1"/>
    <col min="3587" max="3588" width="9.28515625" style="656" customWidth="1"/>
    <col min="3589" max="3589" width="9.28515625" style="656" bestFit="1" customWidth="1"/>
    <col min="3590" max="3591" width="9.28515625" style="656" customWidth="1"/>
    <col min="3592" max="3594" width="8.28515625" style="656" customWidth="1"/>
    <col min="3595" max="3595" width="9.28515625" style="656" bestFit="1" customWidth="1"/>
    <col min="3596" max="3596" width="9.28515625" style="656" customWidth="1"/>
    <col min="3597" max="3597" width="8.28515625" style="656" customWidth="1"/>
    <col min="3598" max="3598" width="9.28515625" style="656" bestFit="1" customWidth="1"/>
    <col min="3599" max="3599" width="9.28515625" style="656" customWidth="1"/>
    <col min="3600" max="3600" width="8.140625" style="656" customWidth="1"/>
    <col min="3601" max="3601" width="11.5703125" style="656" bestFit="1" customWidth="1"/>
    <col min="3602" max="3602" width="11.5703125" style="656" customWidth="1"/>
    <col min="3603" max="3603" width="10" style="656" customWidth="1"/>
    <col min="3604" max="3604" width="10.140625" style="656" bestFit="1" customWidth="1"/>
    <col min="3605" max="3606" width="10.140625" style="656" customWidth="1"/>
    <col min="3607" max="3607" width="9.28515625" style="656" bestFit="1" customWidth="1"/>
    <col min="3608" max="3608" width="9.28515625" style="656" customWidth="1"/>
    <col min="3609" max="3840" width="9.140625" style="656"/>
    <col min="3841" max="3841" width="16.5703125" style="656" customWidth="1"/>
    <col min="3842" max="3842" width="9.28515625" style="656" bestFit="1" customWidth="1"/>
    <col min="3843" max="3844" width="9.28515625" style="656" customWidth="1"/>
    <col min="3845" max="3845" width="9.28515625" style="656" bestFit="1" customWidth="1"/>
    <col min="3846" max="3847" width="9.28515625" style="656" customWidth="1"/>
    <col min="3848" max="3850" width="8.28515625" style="656" customWidth="1"/>
    <col min="3851" max="3851" width="9.28515625" style="656" bestFit="1" customWidth="1"/>
    <col min="3852" max="3852" width="9.28515625" style="656" customWidth="1"/>
    <col min="3853" max="3853" width="8.28515625" style="656" customWidth="1"/>
    <col min="3854" max="3854" width="9.28515625" style="656" bestFit="1" customWidth="1"/>
    <col min="3855" max="3855" width="9.28515625" style="656" customWidth="1"/>
    <col min="3856" max="3856" width="8.140625" style="656" customWidth="1"/>
    <col min="3857" max="3857" width="11.5703125" style="656" bestFit="1" customWidth="1"/>
    <col min="3858" max="3858" width="11.5703125" style="656" customWidth="1"/>
    <col min="3859" max="3859" width="10" style="656" customWidth="1"/>
    <col min="3860" max="3860" width="10.140625" style="656" bestFit="1" customWidth="1"/>
    <col min="3861" max="3862" width="10.140625" style="656" customWidth="1"/>
    <col min="3863" max="3863" width="9.28515625" style="656" bestFit="1" customWidth="1"/>
    <col min="3864" max="3864" width="9.28515625" style="656" customWidth="1"/>
    <col min="3865" max="4096" width="9.140625" style="656"/>
    <col min="4097" max="4097" width="16.5703125" style="656" customWidth="1"/>
    <col min="4098" max="4098" width="9.28515625" style="656" bestFit="1" customWidth="1"/>
    <col min="4099" max="4100" width="9.28515625" style="656" customWidth="1"/>
    <col min="4101" max="4101" width="9.28515625" style="656" bestFit="1" customWidth="1"/>
    <col min="4102" max="4103" width="9.28515625" style="656" customWidth="1"/>
    <col min="4104" max="4106" width="8.28515625" style="656" customWidth="1"/>
    <col min="4107" max="4107" width="9.28515625" style="656" bestFit="1" customWidth="1"/>
    <col min="4108" max="4108" width="9.28515625" style="656" customWidth="1"/>
    <col min="4109" max="4109" width="8.28515625" style="656" customWidth="1"/>
    <col min="4110" max="4110" width="9.28515625" style="656" bestFit="1" customWidth="1"/>
    <col min="4111" max="4111" width="9.28515625" style="656" customWidth="1"/>
    <col min="4112" max="4112" width="8.140625" style="656" customWidth="1"/>
    <col min="4113" max="4113" width="11.5703125" style="656" bestFit="1" customWidth="1"/>
    <col min="4114" max="4114" width="11.5703125" style="656" customWidth="1"/>
    <col min="4115" max="4115" width="10" style="656" customWidth="1"/>
    <col min="4116" max="4116" width="10.140625" style="656" bestFit="1" customWidth="1"/>
    <col min="4117" max="4118" width="10.140625" style="656" customWidth="1"/>
    <col min="4119" max="4119" width="9.28515625" style="656" bestFit="1" customWidth="1"/>
    <col min="4120" max="4120" width="9.28515625" style="656" customWidth="1"/>
    <col min="4121" max="4352" width="9.140625" style="656"/>
    <col min="4353" max="4353" width="16.5703125" style="656" customWidth="1"/>
    <col min="4354" max="4354" width="9.28515625" style="656" bestFit="1" customWidth="1"/>
    <col min="4355" max="4356" width="9.28515625" style="656" customWidth="1"/>
    <col min="4357" max="4357" width="9.28515625" style="656" bestFit="1" customWidth="1"/>
    <col min="4358" max="4359" width="9.28515625" style="656" customWidth="1"/>
    <col min="4360" max="4362" width="8.28515625" style="656" customWidth="1"/>
    <col min="4363" max="4363" width="9.28515625" style="656" bestFit="1" customWidth="1"/>
    <col min="4364" max="4364" width="9.28515625" style="656" customWidth="1"/>
    <col min="4365" max="4365" width="8.28515625" style="656" customWidth="1"/>
    <col min="4366" max="4366" width="9.28515625" style="656" bestFit="1" customWidth="1"/>
    <col min="4367" max="4367" width="9.28515625" style="656" customWidth="1"/>
    <col min="4368" max="4368" width="8.140625" style="656" customWidth="1"/>
    <col min="4369" max="4369" width="11.5703125" style="656" bestFit="1" customWidth="1"/>
    <col min="4370" max="4370" width="11.5703125" style="656" customWidth="1"/>
    <col min="4371" max="4371" width="10" style="656" customWidth="1"/>
    <col min="4372" max="4372" width="10.140625" style="656" bestFit="1" customWidth="1"/>
    <col min="4373" max="4374" width="10.140625" style="656" customWidth="1"/>
    <col min="4375" max="4375" width="9.28515625" style="656" bestFit="1" customWidth="1"/>
    <col min="4376" max="4376" width="9.28515625" style="656" customWidth="1"/>
    <col min="4377" max="4608" width="9.140625" style="656"/>
    <col min="4609" max="4609" width="16.5703125" style="656" customWidth="1"/>
    <col min="4610" max="4610" width="9.28515625" style="656" bestFit="1" customWidth="1"/>
    <col min="4611" max="4612" width="9.28515625" style="656" customWidth="1"/>
    <col min="4613" max="4613" width="9.28515625" style="656" bestFit="1" customWidth="1"/>
    <col min="4614" max="4615" width="9.28515625" style="656" customWidth="1"/>
    <col min="4616" max="4618" width="8.28515625" style="656" customWidth="1"/>
    <col min="4619" max="4619" width="9.28515625" style="656" bestFit="1" customWidth="1"/>
    <col min="4620" max="4620" width="9.28515625" style="656" customWidth="1"/>
    <col min="4621" max="4621" width="8.28515625" style="656" customWidth="1"/>
    <col min="4622" max="4622" width="9.28515625" style="656" bestFit="1" customWidth="1"/>
    <col min="4623" max="4623" width="9.28515625" style="656" customWidth="1"/>
    <col min="4624" max="4624" width="8.140625" style="656" customWidth="1"/>
    <col min="4625" max="4625" width="11.5703125" style="656" bestFit="1" customWidth="1"/>
    <col min="4626" max="4626" width="11.5703125" style="656" customWidth="1"/>
    <col min="4627" max="4627" width="10" style="656" customWidth="1"/>
    <col min="4628" max="4628" width="10.140625" style="656" bestFit="1" customWidth="1"/>
    <col min="4629" max="4630" width="10.140625" style="656" customWidth="1"/>
    <col min="4631" max="4631" width="9.28515625" style="656" bestFit="1" customWidth="1"/>
    <col min="4632" max="4632" width="9.28515625" style="656" customWidth="1"/>
    <col min="4633" max="4864" width="9.140625" style="656"/>
    <col min="4865" max="4865" width="16.5703125" style="656" customWidth="1"/>
    <col min="4866" max="4866" width="9.28515625" style="656" bestFit="1" customWidth="1"/>
    <col min="4867" max="4868" width="9.28515625" style="656" customWidth="1"/>
    <col min="4869" max="4869" width="9.28515625" style="656" bestFit="1" customWidth="1"/>
    <col min="4870" max="4871" width="9.28515625" style="656" customWidth="1"/>
    <col min="4872" max="4874" width="8.28515625" style="656" customWidth="1"/>
    <col min="4875" max="4875" width="9.28515625" style="656" bestFit="1" customWidth="1"/>
    <col min="4876" max="4876" width="9.28515625" style="656" customWidth="1"/>
    <col min="4877" max="4877" width="8.28515625" style="656" customWidth="1"/>
    <col min="4878" max="4878" width="9.28515625" style="656" bestFit="1" customWidth="1"/>
    <col min="4879" max="4879" width="9.28515625" style="656" customWidth="1"/>
    <col min="4880" max="4880" width="8.140625" style="656" customWidth="1"/>
    <col min="4881" max="4881" width="11.5703125" style="656" bestFit="1" customWidth="1"/>
    <col min="4882" max="4882" width="11.5703125" style="656" customWidth="1"/>
    <col min="4883" max="4883" width="10" style="656" customWidth="1"/>
    <col min="4884" max="4884" width="10.140625" style="656" bestFit="1" customWidth="1"/>
    <col min="4885" max="4886" width="10.140625" style="656" customWidth="1"/>
    <col min="4887" max="4887" width="9.28515625" style="656" bestFit="1" customWidth="1"/>
    <col min="4888" max="4888" width="9.28515625" style="656" customWidth="1"/>
    <col min="4889" max="5120" width="9.140625" style="656"/>
    <col min="5121" max="5121" width="16.5703125" style="656" customWidth="1"/>
    <col min="5122" max="5122" width="9.28515625" style="656" bestFit="1" customWidth="1"/>
    <col min="5123" max="5124" width="9.28515625" style="656" customWidth="1"/>
    <col min="5125" max="5125" width="9.28515625" style="656" bestFit="1" customWidth="1"/>
    <col min="5126" max="5127" width="9.28515625" style="656" customWidth="1"/>
    <col min="5128" max="5130" width="8.28515625" style="656" customWidth="1"/>
    <col min="5131" max="5131" width="9.28515625" style="656" bestFit="1" customWidth="1"/>
    <col min="5132" max="5132" width="9.28515625" style="656" customWidth="1"/>
    <col min="5133" max="5133" width="8.28515625" style="656" customWidth="1"/>
    <col min="5134" max="5134" width="9.28515625" style="656" bestFit="1" customWidth="1"/>
    <col min="5135" max="5135" width="9.28515625" style="656" customWidth="1"/>
    <col min="5136" max="5136" width="8.140625" style="656" customWidth="1"/>
    <col min="5137" max="5137" width="11.5703125" style="656" bestFit="1" customWidth="1"/>
    <col min="5138" max="5138" width="11.5703125" style="656" customWidth="1"/>
    <col min="5139" max="5139" width="10" style="656" customWidth="1"/>
    <col min="5140" max="5140" width="10.140625" style="656" bestFit="1" customWidth="1"/>
    <col min="5141" max="5142" width="10.140625" style="656" customWidth="1"/>
    <col min="5143" max="5143" width="9.28515625" style="656" bestFit="1" customWidth="1"/>
    <col min="5144" max="5144" width="9.28515625" style="656" customWidth="1"/>
    <col min="5145" max="5376" width="9.140625" style="656"/>
    <col min="5377" max="5377" width="16.5703125" style="656" customWidth="1"/>
    <col min="5378" max="5378" width="9.28515625" style="656" bestFit="1" customWidth="1"/>
    <col min="5379" max="5380" width="9.28515625" style="656" customWidth="1"/>
    <col min="5381" max="5381" width="9.28515625" style="656" bestFit="1" customWidth="1"/>
    <col min="5382" max="5383" width="9.28515625" style="656" customWidth="1"/>
    <col min="5384" max="5386" width="8.28515625" style="656" customWidth="1"/>
    <col min="5387" max="5387" width="9.28515625" style="656" bestFit="1" customWidth="1"/>
    <col min="5388" max="5388" width="9.28515625" style="656" customWidth="1"/>
    <col min="5389" max="5389" width="8.28515625" style="656" customWidth="1"/>
    <col min="5390" max="5390" width="9.28515625" style="656" bestFit="1" customWidth="1"/>
    <col min="5391" max="5391" width="9.28515625" style="656" customWidth="1"/>
    <col min="5392" max="5392" width="8.140625" style="656" customWidth="1"/>
    <col min="5393" max="5393" width="11.5703125" style="656" bestFit="1" customWidth="1"/>
    <col min="5394" max="5394" width="11.5703125" style="656" customWidth="1"/>
    <col min="5395" max="5395" width="10" style="656" customWidth="1"/>
    <col min="5396" max="5396" width="10.140625" style="656" bestFit="1" customWidth="1"/>
    <col min="5397" max="5398" width="10.140625" style="656" customWidth="1"/>
    <col min="5399" max="5399" width="9.28515625" style="656" bestFit="1" customWidth="1"/>
    <col min="5400" max="5400" width="9.28515625" style="656" customWidth="1"/>
    <col min="5401" max="5632" width="9.140625" style="656"/>
    <col min="5633" max="5633" width="16.5703125" style="656" customWidth="1"/>
    <col min="5634" max="5634" width="9.28515625" style="656" bestFit="1" customWidth="1"/>
    <col min="5635" max="5636" width="9.28515625" style="656" customWidth="1"/>
    <col min="5637" max="5637" width="9.28515625" style="656" bestFit="1" customWidth="1"/>
    <col min="5638" max="5639" width="9.28515625" style="656" customWidth="1"/>
    <col min="5640" max="5642" width="8.28515625" style="656" customWidth="1"/>
    <col min="5643" max="5643" width="9.28515625" style="656" bestFit="1" customWidth="1"/>
    <col min="5644" max="5644" width="9.28515625" style="656" customWidth="1"/>
    <col min="5645" max="5645" width="8.28515625" style="656" customWidth="1"/>
    <col min="5646" max="5646" width="9.28515625" style="656" bestFit="1" customWidth="1"/>
    <col min="5647" max="5647" width="9.28515625" style="656" customWidth="1"/>
    <col min="5648" max="5648" width="8.140625" style="656" customWidth="1"/>
    <col min="5649" max="5649" width="11.5703125" style="656" bestFit="1" customWidth="1"/>
    <col min="5650" max="5650" width="11.5703125" style="656" customWidth="1"/>
    <col min="5651" max="5651" width="10" style="656" customWidth="1"/>
    <col min="5652" max="5652" width="10.140625" style="656" bestFit="1" customWidth="1"/>
    <col min="5653" max="5654" width="10.140625" style="656" customWidth="1"/>
    <col min="5655" max="5655" width="9.28515625" style="656" bestFit="1" customWidth="1"/>
    <col min="5656" max="5656" width="9.28515625" style="656" customWidth="1"/>
    <col min="5657" max="5888" width="9.140625" style="656"/>
    <col min="5889" max="5889" width="16.5703125" style="656" customWidth="1"/>
    <col min="5890" max="5890" width="9.28515625" style="656" bestFit="1" customWidth="1"/>
    <col min="5891" max="5892" width="9.28515625" style="656" customWidth="1"/>
    <col min="5893" max="5893" width="9.28515625" style="656" bestFit="1" customWidth="1"/>
    <col min="5894" max="5895" width="9.28515625" style="656" customWidth="1"/>
    <col min="5896" max="5898" width="8.28515625" style="656" customWidth="1"/>
    <col min="5899" max="5899" width="9.28515625" style="656" bestFit="1" customWidth="1"/>
    <col min="5900" max="5900" width="9.28515625" style="656" customWidth="1"/>
    <col min="5901" max="5901" width="8.28515625" style="656" customWidth="1"/>
    <col min="5902" max="5902" width="9.28515625" style="656" bestFit="1" customWidth="1"/>
    <col min="5903" max="5903" width="9.28515625" style="656" customWidth="1"/>
    <col min="5904" max="5904" width="8.140625" style="656" customWidth="1"/>
    <col min="5905" max="5905" width="11.5703125" style="656" bestFit="1" customWidth="1"/>
    <col min="5906" max="5906" width="11.5703125" style="656" customWidth="1"/>
    <col min="5907" max="5907" width="10" style="656" customWidth="1"/>
    <col min="5908" max="5908" width="10.140625" style="656" bestFit="1" customWidth="1"/>
    <col min="5909" max="5910" width="10.140625" style="656" customWidth="1"/>
    <col min="5911" max="5911" width="9.28515625" style="656" bestFit="1" customWidth="1"/>
    <col min="5912" max="5912" width="9.28515625" style="656" customWidth="1"/>
    <col min="5913" max="6144" width="9.140625" style="656"/>
    <col min="6145" max="6145" width="16.5703125" style="656" customWidth="1"/>
    <col min="6146" max="6146" width="9.28515625" style="656" bestFit="1" customWidth="1"/>
    <col min="6147" max="6148" width="9.28515625" style="656" customWidth="1"/>
    <col min="6149" max="6149" width="9.28515625" style="656" bestFit="1" customWidth="1"/>
    <col min="6150" max="6151" width="9.28515625" style="656" customWidth="1"/>
    <col min="6152" max="6154" width="8.28515625" style="656" customWidth="1"/>
    <col min="6155" max="6155" width="9.28515625" style="656" bestFit="1" customWidth="1"/>
    <col min="6156" max="6156" width="9.28515625" style="656" customWidth="1"/>
    <col min="6157" max="6157" width="8.28515625" style="656" customWidth="1"/>
    <col min="6158" max="6158" width="9.28515625" style="656" bestFit="1" customWidth="1"/>
    <col min="6159" max="6159" width="9.28515625" style="656" customWidth="1"/>
    <col min="6160" max="6160" width="8.140625" style="656" customWidth="1"/>
    <col min="6161" max="6161" width="11.5703125" style="656" bestFit="1" customWidth="1"/>
    <col min="6162" max="6162" width="11.5703125" style="656" customWidth="1"/>
    <col min="6163" max="6163" width="10" style="656" customWidth="1"/>
    <col min="6164" max="6164" width="10.140625" style="656" bestFit="1" customWidth="1"/>
    <col min="6165" max="6166" width="10.140625" style="656" customWidth="1"/>
    <col min="6167" max="6167" width="9.28515625" style="656" bestFit="1" customWidth="1"/>
    <col min="6168" max="6168" width="9.28515625" style="656" customWidth="1"/>
    <col min="6169" max="6400" width="9.140625" style="656"/>
    <col min="6401" max="6401" width="16.5703125" style="656" customWidth="1"/>
    <col min="6402" max="6402" width="9.28515625" style="656" bestFit="1" customWidth="1"/>
    <col min="6403" max="6404" width="9.28515625" style="656" customWidth="1"/>
    <col min="6405" max="6405" width="9.28515625" style="656" bestFit="1" customWidth="1"/>
    <col min="6406" max="6407" width="9.28515625" style="656" customWidth="1"/>
    <col min="6408" max="6410" width="8.28515625" style="656" customWidth="1"/>
    <col min="6411" max="6411" width="9.28515625" style="656" bestFit="1" customWidth="1"/>
    <col min="6412" max="6412" width="9.28515625" style="656" customWidth="1"/>
    <col min="6413" max="6413" width="8.28515625" style="656" customWidth="1"/>
    <col min="6414" max="6414" width="9.28515625" style="656" bestFit="1" customWidth="1"/>
    <col min="6415" max="6415" width="9.28515625" style="656" customWidth="1"/>
    <col min="6416" max="6416" width="8.140625" style="656" customWidth="1"/>
    <col min="6417" max="6417" width="11.5703125" style="656" bestFit="1" customWidth="1"/>
    <col min="6418" max="6418" width="11.5703125" style="656" customWidth="1"/>
    <col min="6419" max="6419" width="10" style="656" customWidth="1"/>
    <col min="6420" max="6420" width="10.140625" style="656" bestFit="1" customWidth="1"/>
    <col min="6421" max="6422" width="10.140625" style="656" customWidth="1"/>
    <col min="6423" max="6423" width="9.28515625" style="656" bestFit="1" customWidth="1"/>
    <col min="6424" max="6424" width="9.28515625" style="656" customWidth="1"/>
    <col min="6425" max="6656" width="9.140625" style="656"/>
    <col min="6657" max="6657" width="16.5703125" style="656" customWidth="1"/>
    <col min="6658" max="6658" width="9.28515625" style="656" bestFit="1" customWidth="1"/>
    <col min="6659" max="6660" width="9.28515625" style="656" customWidth="1"/>
    <col min="6661" max="6661" width="9.28515625" style="656" bestFit="1" customWidth="1"/>
    <col min="6662" max="6663" width="9.28515625" style="656" customWidth="1"/>
    <col min="6664" max="6666" width="8.28515625" style="656" customWidth="1"/>
    <col min="6667" max="6667" width="9.28515625" style="656" bestFit="1" customWidth="1"/>
    <col min="6668" max="6668" width="9.28515625" style="656" customWidth="1"/>
    <col min="6669" max="6669" width="8.28515625" style="656" customWidth="1"/>
    <col min="6670" max="6670" width="9.28515625" style="656" bestFit="1" customWidth="1"/>
    <col min="6671" max="6671" width="9.28515625" style="656" customWidth="1"/>
    <col min="6672" max="6672" width="8.140625" style="656" customWidth="1"/>
    <col min="6673" max="6673" width="11.5703125" style="656" bestFit="1" customWidth="1"/>
    <col min="6674" max="6674" width="11.5703125" style="656" customWidth="1"/>
    <col min="6675" max="6675" width="10" style="656" customWidth="1"/>
    <col min="6676" max="6676" width="10.140625" style="656" bestFit="1" customWidth="1"/>
    <col min="6677" max="6678" width="10.140625" style="656" customWidth="1"/>
    <col min="6679" max="6679" width="9.28515625" style="656" bestFit="1" customWidth="1"/>
    <col min="6680" max="6680" width="9.28515625" style="656" customWidth="1"/>
    <col min="6681" max="6912" width="9.140625" style="656"/>
    <col min="6913" max="6913" width="16.5703125" style="656" customWidth="1"/>
    <col min="6914" max="6914" width="9.28515625" style="656" bestFit="1" customWidth="1"/>
    <col min="6915" max="6916" width="9.28515625" style="656" customWidth="1"/>
    <col min="6917" max="6917" width="9.28515625" style="656" bestFit="1" customWidth="1"/>
    <col min="6918" max="6919" width="9.28515625" style="656" customWidth="1"/>
    <col min="6920" max="6922" width="8.28515625" style="656" customWidth="1"/>
    <col min="6923" max="6923" width="9.28515625" style="656" bestFit="1" customWidth="1"/>
    <col min="6924" max="6924" width="9.28515625" style="656" customWidth="1"/>
    <col min="6925" max="6925" width="8.28515625" style="656" customWidth="1"/>
    <col min="6926" max="6926" width="9.28515625" style="656" bestFit="1" customWidth="1"/>
    <col min="6927" max="6927" width="9.28515625" style="656" customWidth="1"/>
    <col min="6928" max="6928" width="8.140625" style="656" customWidth="1"/>
    <col min="6929" max="6929" width="11.5703125" style="656" bestFit="1" customWidth="1"/>
    <col min="6930" max="6930" width="11.5703125" style="656" customWidth="1"/>
    <col min="6931" max="6931" width="10" style="656" customWidth="1"/>
    <col min="6932" max="6932" width="10.140625" style="656" bestFit="1" customWidth="1"/>
    <col min="6933" max="6934" width="10.140625" style="656" customWidth="1"/>
    <col min="6935" max="6935" width="9.28515625" style="656" bestFit="1" customWidth="1"/>
    <col min="6936" max="6936" width="9.28515625" style="656" customWidth="1"/>
    <col min="6937" max="7168" width="9.140625" style="656"/>
    <col min="7169" max="7169" width="16.5703125" style="656" customWidth="1"/>
    <col min="7170" max="7170" width="9.28515625" style="656" bestFit="1" customWidth="1"/>
    <col min="7171" max="7172" width="9.28515625" style="656" customWidth="1"/>
    <col min="7173" max="7173" width="9.28515625" style="656" bestFit="1" customWidth="1"/>
    <col min="7174" max="7175" width="9.28515625" style="656" customWidth="1"/>
    <col min="7176" max="7178" width="8.28515625" style="656" customWidth="1"/>
    <col min="7179" max="7179" width="9.28515625" style="656" bestFit="1" customWidth="1"/>
    <col min="7180" max="7180" width="9.28515625" style="656" customWidth="1"/>
    <col min="7181" max="7181" width="8.28515625" style="656" customWidth="1"/>
    <col min="7182" max="7182" width="9.28515625" style="656" bestFit="1" customWidth="1"/>
    <col min="7183" max="7183" width="9.28515625" style="656" customWidth="1"/>
    <col min="7184" max="7184" width="8.140625" style="656" customWidth="1"/>
    <col min="7185" max="7185" width="11.5703125" style="656" bestFit="1" customWidth="1"/>
    <col min="7186" max="7186" width="11.5703125" style="656" customWidth="1"/>
    <col min="7187" max="7187" width="10" style="656" customWidth="1"/>
    <col min="7188" max="7188" width="10.140625" style="656" bestFit="1" customWidth="1"/>
    <col min="7189" max="7190" width="10.140625" style="656" customWidth="1"/>
    <col min="7191" max="7191" width="9.28515625" style="656" bestFit="1" customWidth="1"/>
    <col min="7192" max="7192" width="9.28515625" style="656" customWidth="1"/>
    <col min="7193" max="7424" width="9.140625" style="656"/>
    <col min="7425" max="7425" width="16.5703125" style="656" customWidth="1"/>
    <col min="7426" max="7426" width="9.28515625" style="656" bestFit="1" customWidth="1"/>
    <col min="7427" max="7428" width="9.28515625" style="656" customWidth="1"/>
    <col min="7429" max="7429" width="9.28515625" style="656" bestFit="1" customWidth="1"/>
    <col min="7430" max="7431" width="9.28515625" style="656" customWidth="1"/>
    <col min="7432" max="7434" width="8.28515625" style="656" customWidth="1"/>
    <col min="7435" max="7435" width="9.28515625" style="656" bestFit="1" customWidth="1"/>
    <col min="7436" max="7436" width="9.28515625" style="656" customWidth="1"/>
    <col min="7437" max="7437" width="8.28515625" style="656" customWidth="1"/>
    <col min="7438" max="7438" width="9.28515625" style="656" bestFit="1" customWidth="1"/>
    <col min="7439" max="7439" width="9.28515625" style="656" customWidth="1"/>
    <col min="7440" max="7440" width="8.140625" style="656" customWidth="1"/>
    <col min="7441" max="7441" width="11.5703125" style="656" bestFit="1" customWidth="1"/>
    <col min="7442" max="7442" width="11.5703125" style="656" customWidth="1"/>
    <col min="7443" max="7443" width="10" style="656" customWidth="1"/>
    <col min="7444" max="7444" width="10.140625" style="656" bestFit="1" customWidth="1"/>
    <col min="7445" max="7446" width="10.140625" style="656" customWidth="1"/>
    <col min="7447" max="7447" width="9.28515625" style="656" bestFit="1" customWidth="1"/>
    <col min="7448" max="7448" width="9.28515625" style="656" customWidth="1"/>
    <col min="7449" max="7680" width="9.140625" style="656"/>
    <col min="7681" max="7681" width="16.5703125" style="656" customWidth="1"/>
    <col min="7682" max="7682" width="9.28515625" style="656" bestFit="1" customWidth="1"/>
    <col min="7683" max="7684" width="9.28515625" style="656" customWidth="1"/>
    <col min="7685" max="7685" width="9.28515625" style="656" bestFit="1" customWidth="1"/>
    <col min="7686" max="7687" width="9.28515625" style="656" customWidth="1"/>
    <col min="7688" max="7690" width="8.28515625" style="656" customWidth="1"/>
    <col min="7691" max="7691" width="9.28515625" style="656" bestFit="1" customWidth="1"/>
    <col min="7692" max="7692" width="9.28515625" style="656" customWidth="1"/>
    <col min="7693" max="7693" width="8.28515625" style="656" customWidth="1"/>
    <col min="7694" max="7694" width="9.28515625" style="656" bestFit="1" customWidth="1"/>
    <col min="7695" max="7695" width="9.28515625" style="656" customWidth="1"/>
    <col min="7696" max="7696" width="8.140625" style="656" customWidth="1"/>
    <col min="7697" max="7697" width="11.5703125" style="656" bestFit="1" customWidth="1"/>
    <col min="7698" max="7698" width="11.5703125" style="656" customWidth="1"/>
    <col min="7699" max="7699" width="10" style="656" customWidth="1"/>
    <col min="7700" max="7700" width="10.140625" style="656" bestFit="1" customWidth="1"/>
    <col min="7701" max="7702" width="10.140625" style="656" customWidth="1"/>
    <col min="7703" max="7703" width="9.28515625" style="656" bestFit="1" customWidth="1"/>
    <col min="7704" max="7704" width="9.28515625" style="656" customWidth="1"/>
    <col min="7705" max="7936" width="9.140625" style="656"/>
    <col min="7937" max="7937" width="16.5703125" style="656" customWidth="1"/>
    <col min="7938" max="7938" width="9.28515625" style="656" bestFit="1" customWidth="1"/>
    <col min="7939" max="7940" width="9.28515625" style="656" customWidth="1"/>
    <col min="7941" max="7941" width="9.28515625" style="656" bestFit="1" customWidth="1"/>
    <col min="7942" max="7943" width="9.28515625" style="656" customWidth="1"/>
    <col min="7944" max="7946" width="8.28515625" style="656" customWidth="1"/>
    <col min="7947" max="7947" width="9.28515625" style="656" bestFit="1" customWidth="1"/>
    <col min="7948" max="7948" width="9.28515625" style="656" customWidth="1"/>
    <col min="7949" max="7949" width="8.28515625" style="656" customWidth="1"/>
    <col min="7950" max="7950" width="9.28515625" style="656" bestFit="1" customWidth="1"/>
    <col min="7951" max="7951" width="9.28515625" style="656" customWidth="1"/>
    <col min="7952" max="7952" width="8.140625" style="656" customWidth="1"/>
    <col min="7953" max="7953" width="11.5703125" style="656" bestFit="1" customWidth="1"/>
    <col min="7954" max="7954" width="11.5703125" style="656" customWidth="1"/>
    <col min="7955" max="7955" width="10" style="656" customWidth="1"/>
    <col min="7956" max="7956" width="10.140625" style="656" bestFit="1" customWidth="1"/>
    <col min="7957" max="7958" width="10.140625" style="656" customWidth="1"/>
    <col min="7959" max="7959" width="9.28515625" style="656" bestFit="1" customWidth="1"/>
    <col min="7960" max="7960" width="9.28515625" style="656" customWidth="1"/>
    <col min="7961" max="8192" width="9.140625" style="656"/>
    <col min="8193" max="8193" width="16.5703125" style="656" customWidth="1"/>
    <col min="8194" max="8194" width="9.28515625" style="656" bestFit="1" customWidth="1"/>
    <col min="8195" max="8196" width="9.28515625" style="656" customWidth="1"/>
    <col min="8197" max="8197" width="9.28515625" style="656" bestFit="1" customWidth="1"/>
    <col min="8198" max="8199" width="9.28515625" style="656" customWidth="1"/>
    <col min="8200" max="8202" width="8.28515625" style="656" customWidth="1"/>
    <col min="8203" max="8203" width="9.28515625" style="656" bestFit="1" customWidth="1"/>
    <col min="8204" max="8204" width="9.28515625" style="656" customWidth="1"/>
    <col min="8205" max="8205" width="8.28515625" style="656" customWidth="1"/>
    <col min="8206" max="8206" width="9.28515625" style="656" bestFit="1" customWidth="1"/>
    <col min="8207" max="8207" width="9.28515625" style="656" customWidth="1"/>
    <col min="8208" max="8208" width="8.140625" style="656" customWidth="1"/>
    <col min="8209" max="8209" width="11.5703125" style="656" bestFit="1" customWidth="1"/>
    <col min="8210" max="8210" width="11.5703125" style="656" customWidth="1"/>
    <col min="8211" max="8211" width="10" style="656" customWidth="1"/>
    <col min="8212" max="8212" width="10.140625" style="656" bestFit="1" customWidth="1"/>
    <col min="8213" max="8214" width="10.140625" style="656" customWidth="1"/>
    <col min="8215" max="8215" width="9.28515625" style="656" bestFit="1" customWidth="1"/>
    <col min="8216" max="8216" width="9.28515625" style="656" customWidth="1"/>
    <col min="8217" max="8448" width="9.140625" style="656"/>
    <col min="8449" max="8449" width="16.5703125" style="656" customWidth="1"/>
    <col min="8450" max="8450" width="9.28515625" style="656" bestFit="1" customWidth="1"/>
    <col min="8451" max="8452" width="9.28515625" style="656" customWidth="1"/>
    <col min="8453" max="8453" width="9.28515625" style="656" bestFit="1" customWidth="1"/>
    <col min="8454" max="8455" width="9.28515625" style="656" customWidth="1"/>
    <col min="8456" max="8458" width="8.28515625" style="656" customWidth="1"/>
    <col min="8459" max="8459" width="9.28515625" style="656" bestFit="1" customWidth="1"/>
    <col min="8460" max="8460" width="9.28515625" style="656" customWidth="1"/>
    <col min="8461" max="8461" width="8.28515625" style="656" customWidth="1"/>
    <col min="8462" max="8462" width="9.28515625" style="656" bestFit="1" customWidth="1"/>
    <col min="8463" max="8463" width="9.28515625" style="656" customWidth="1"/>
    <col min="8464" max="8464" width="8.140625" style="656" customWidth="1"/>
    <col min="8465" max="8465" width="11.5703125" style="656" bestFit="1" customWidth="1"/>
    <col min="8466" max="8466" width="11.5703125" style="656" customWidth="1"/>
    <col min="8467" max="8467" width="10" style="656" customWidth="1"/>
    <col min="8468" max="8468" width="10.140625" style="656" bestFit="1" customWidth="1"/>
    <col min="8469" max="8470" width="10.140625" style="656" customWidth="1"/>
    <col min="8471" max="8471" width="9.28515625" style="656" bestFit="1" customWidth="1"/>
    <col min="8472" max="8472" width="9.28515625" style="656" customWidth="1"/>
    <col min="8473" max="8704" width="9.140625" style="656"/>
    <col min="8705" max="8705" width="16.5703125" style="656" customWidth="1"/>
    <col min="8706" max="8706" width="9.28515625" style="656" bestFit="1" customWidth="1"/>
    <col min="8707" max="8708" width="9.28515625" style="656" customWidth="1"/>
    <col min="8709" max="8709" width="9.28515625" style="656" bestFit="1" customWidth="1"/>
    <col min="8710" max="8711" width="9.28515625" style="656" customWidth="1"/>
    <col min="8712" max="8714" width="8.28515625" style="656" customWidth="1"/>
    <col min="8715" max="8715" width="9.28515625" style="656" bestFit="1" customWidth="1"/>
    <col min="8716" max="8716" width="9.28515625" style="656" customWidth="1"/>
    <col min="8717" max="8717" width="8.28515625" style="656" customWidth="1"/>
    <col min="8718" max="8718" width="9.28515625" style="656" bestFit="1" customWidth="1"/>
    <col min="8719" max="8719" width="9.28515625" style="656" customWidth="1"/>
    <col min="8720" max="8720" width="8.140625" style="656" customWidth="1"/>
    <col min="8721" max="8721" width="11.5703125" style="656" bestFit="1" customWidth="1"/>
    <col min="8722" max="8722" width="11.5703125" style="656" customWidth="1"/>
    <col min="8723" max="8723" width="10" style="656" customWidth="1"/>
    <col min="8724" max="8724" width="10.140625" style="656" bestFit="1" customWidth="1"/>
    <col min="8725" max="8726" width="10.140625" style="656" customWidth="1"/>
    <col min="8727" max="8727" width="9.28515625" style="656" bestFit="1" customWidth="1"/>
    <col min="8728" max="8728" width="9.28515625" style="656" customWidth="1"/>
    <col min="8729" max="8960" width="9.140625" style="656"/>
    <col min="8961" max="8961" width="16.5703125" style="656" customWidth="1"/>
    <col min="8962" max="8962" width="9.28515625" style="656" bestFit="1" customWidth="1"/>
    <col min="8963" max="8964" width="9.28515625" style="656" customWidth="1"/>
    <col min="8965" max="8965" width="9.28515625" style="656" bestFit="1" customWidth="1"/>
    <col min="8966" max="8967" width="9.28515625" style="656" customWidth="1"/>
    <col min="8968" max="8970" width="8.28515625" style="656" customWidth="1"/>
    <col min="8971" max="8971" width="9.28515625" style="656" bestFit="1" customWidth="1"/>
    <col min="8972" max="8972" width="9.28515625" style="656" customWidth="1"/>
    <col min="8973" max="8973" width="8.28515625" style="656" customWidth="1"/>
    <col min="8974" max="8974" width="9.28515625" style="656" bestFit="1" customWidth="1"/>
    <col min="8975" max="8975" width="9.28515625" style="656" customWidth="1"/>
    <col min="8976" max="8976" width="8.140625" style="656" customWidth="1"/>
    <col min="8977" max="8977" width="11.5703125" style="656" bestFit="1" customWidth="1"/>
    <col min="8978" max="8978" width="11.5703125" style="656" customWidth="1"/>
    <col min="8979" max="8979" width="10" style="656" customWidth="1"/>
    <col min="8980" max="8980" width="10.140625" style="656" bestFit="1" customWidth="1"/>
    <col min="8981" max="8982" width="10.140625" style="656" customWidth="1"/>
    <col min="8983" max="8983" width="9.28515625" style="656" bestFit="1" customWidth="1"/>
    <col min="8984" max="8984" width="9.28515625" style="656" customWidth="1"/>
    <col min="8985" max="9216" width="9.140625" style="656"/>
    <col min="9217" max="9217" width="16.5703125" style="656" customWidth="1"/>
    <col min="9218" max="9218" width="9.28515625" style="656" bestFit="1" customWidth="1"/>
    <col min="9219" max="9220" width="9.28515625" style="656" customWidth="1"/>
    <col min="9221" max="9221" width="9.28515625" style="656" bestFit="1" customWidth="1"/>
    <col min="9222" max="9223" width="9.28515625" style="656" customWidth="1"/>
    <col min="9224" max="9226" width="8.28515625" style="656" customWidth="1"/>
    <col min="9227" max="9227" width="9.28515625" style="656" bestFit="1" customWidth="1"/>
    <col min="9228" max="9228" width="9.28515625" style="656" customWidth="1"/>
    <col min="9229" max="9229" width="8.28515625" style="656" customWidth="1"/>
    <col min="9230" max="9230" width="9.28515625" style="656" bestFit="1" customWidth="1"/>
    <col min="9231" max="9231" width="9.28515625" style="656" customWidth="1"/>
    <col min="9232" max="9232" width="8.140625" style="656" customWidth="1"/>
    <col min="9233" max="9233" width="11.5703125" style="656" bestFit="1" customWidth="1"/>
    <col min="9234" max="9234" width="11.5703125" style="656" customWidth="1"/>
    <col min="9235" max="9235" width="10" style="656" customWidth="1"/>
    <col min="9236" max="9236" width="10.140625" style="656" bestFit="1" customWidth="1"/>
    <col min="9237" max="9238" width="10.140625" style="656" customWidth="1"/>
    <col min="9239" max="9239" width="9.28515625" style="656" bestFit="1" customWidth="1"/>
    <col min="9240" max="9240" width="9.28515625" style="656" customWidth="1"/>
    <col min="9241" max="9472" width="9.140625" style="656"/>
    <col min="9473" max="9473" width="16.5703125" style="656" customWidth="1"/>
    <col min="9474" max="9474" width="9.28515625" style="656" bestFit="1" customWidth="1"/>
    <col min="9475" max="9476" width="9.28515625" style="656" customWidth="1"/>
    <col min="9477" max="9477" width="9.28515625" style="656" bestFit="1" customWidth="1"/>
    <col min="9478" max="9479" width="9.28515625" style="656" customWidth="1"/>
    <col min="9480" max="9482" width="8.28515625" style="656" customWidth="1"/>
    <col min="9483" max="9483" width="9.28515625" style="656" bestFit="1" customWidth="1"/>
    <col min="9484" max="9484" width="9.28515625" style="656" customWidth="1"/>
    <col min="9485" max="9485" width="8.28515625" style="656" customWidth="1"/>
    <col min="9486" max="9486" width="9.28515625" style="656" bestFit="1" customWidth="1"/>
    <col min="9487" max="9487" width="9.28515625" style="656" customWidth="1"/>
    <col min="9488" max="9488" width="8.140625" style="656" customWidth="1"/>
    <col min="9489" max="9489" width="11.5703125" style="656" bestFit="1" customWidth="1"/>
    <col min="9490" max="9490" width="11.5703125" style="656" customWidth="1"/>
    <col min="9491" max="9491" width="10" style="656" customWidth="1"/>
    <col min="9492" max="9492" width="10.140625" style="656" bestFit="1" customWidth="1"/>
    <col min="9493" max="9494" width="10.140625" style="656" customWidth="1"/>
    <col min="9495" max="9495" width="9.28515625" style="656" bestFit="1" customWidth="1"/>
    <col min="9496" max="9496" width="9.28515625" style="656" customWidth="1"/>
    <col min="9497" max="9728" width="9.140625" style="656"/>
    <col min="9729" max="9729" width="16.5703125" style="656" customWidth="1"/>
    <col min="9730" max="9730" width="9.28515625" style="656" bestFit="1" customWidth="1"/>
    <col min="9731" max="9732" width="9.28515625" style="656" customWidth="1"/>
    <col min="9733" max="9733" width="9.28515625" style="656" bestFit="1" customWidth="1"/>
    <col min="9734" max="9735" width="9.28515625" style="656" customWidth="1"/>
    <col min="9736" max="9738" width="8.28515625" style="656" customWidth="1"/>
    <col min="9739" max="9739" width="9.28515625" style="656" bestFit="1" customWidth="1"/>
    <col min="9740" max="9740" width="9.28515625" style="656" customWidth="1"/>
    <col min="9741" max="9741" width="8.28515625" style="656" customWidth="1"/>
    <col min="9742" max="9742" width="9.28515625" style="656" bestFit="1" customWidth="1"/>
    <col min="9743" max="9743" width="9.28515625" style="656" customWidth="1"/>
    <col min="9744" max="9744" width="8.140625" style="656" customWidth="1"/>
    <col min="9745" max="9745" width="11.5703125" style="656" bestFit="1" customWidth="1"/>
    <col min="9746" max="9746" width="11.5703125" style="656" customWidth="1"/>
    <col min="9747" max="9747" width="10" style="656" customWidth="1"/>
    <col min="9748" max="9748" width="10.140625" style="656" bestFit="1" customWidth="1"/>
    <col min="9749" max="9750" width="10.140625" style="656" customWidth="1"/>
    <col min="9751" max="9751" width="9.28515625" style="656" bestFit="1" customWidth="1"/>
    <col min="9752" max="9752" width="9.28515625" style="656" customWidth="1"/>
    <col min="9753" max="9984" width="9.140625" style="656"/>
    <col min="9985" max="9985" width="16.5703125" style="656" customWidth="1"/>
    <col min="9986" max="9986" width="9.28515625" style="656" bestFit="1" customWidth="1"/>
    <col min="9987" max="9988" width="9.28515625" style="656" customWidth="1"/>
    <col min="9989" max="9989" width="9.28515625" style="656" bestFit="1" customWidth="1"/>
    <col min="9990" max="9991" width="9.28515625" style="656" customWidth="1"/>
    <col min="9992" max="9994" width="8.28515625" style="656" customWidth="1"/>
    <col min="9995" max="9995" width="9.28515625" style="656" bestFit="1" customWidth="1"/>
    <col min="9996" max="9996" width="9.28515625" style="656" customWidth="1"/>
    <col min="9997" max="9997" width="8.28515625" style="656" customWidth="1"/>
    <col min="9998" max="9998" width="9.28515625" style="656" bestFit="1" customWidth="1"/>
    <col min="9999" max="9999" width="9.28515625" style="656" customWidth="1"/>
    <col min="10000" max="10000" width="8.140625" style="656" customWidth="1"/>
    <col min="10001" max="10001" width="11.5703125" style="656" bestFit="1" customWidth="1"/>
    <col min="10002" max="10002" width="11.5703125" style="656" customWidth="1"/>
    <col min="10003" max="10003" width="10" style="656" customWidth="1"/>
    <col min="10004" max="10004" width="10.140625" style="656" bestFit="1" customWidth="1"/>
    <col min="10005" max="10006" width="10.140625" style="656" customWidth="1"/>
    <col min="10007" max="10007" width="9.28515625" style="656" bestFit="1" customWidth="1"/>
    <col min="10008" max="10008" width="9.28515625" style="656" customWidth="1"/>
    <col min="10009" max="10240" width="9.140625" style="656"/>
    <col min="10241" max="10241" width="16.5703125" style="656" customWidth="1"/>
    <col min="10242" max="10242" width="9.28515625" style="656" bestFit="1" customWidth="1"/>
    <col min="10243" max="10244" width="9.28515625" style="656" customWidth="1"/>
    <col min="10245" max="10245" width="9.28515625" style="656" bestFit="1" customWidth="1"/>
    <col min="10246" max="10247" width="9.28515625" style="656" customWidth="1"/>
    <col min="10248" max="10250" width="8.28515625" style="656" customWidth="1"/>
    <col min="10251" max="10251" width="9.28515625" style="656" bestFit="1" customWidth="1"/>
    <col min="10252" max="10252" width="9.28515625" style="656" customWidth="1"/>
    <col min="10253" max="10253" width="8.28515625" style="656" customWidth="1"/>
    <col min="10254" max="10254" width="9.28515625" style="656" bestFit="1" customWidth="1"/>
    <col min="10255" max="10255" width="9.28515625" style="656" customWidth="1"/>
    <col min="10256" max="10256" width="8.140625" style="656" customWidth="1"/>
    <col min="10257" max="10257" width="11.5703125" style="656" bestFit="1" customWidth="1"/>
    <col min="10258" max="10258" width="11.5703125" style="656" customWidth="1"/>
    <col min="10259" max="10259" width="10" style="656" customWidth="1"/>
    <col min="10260" max="10260" width="10.140625" style="656" bestFit="1" customWidth="1"/>
    <col min="10261" max="10262" width="10.140625" style="656" customWidth="1"/>
    <col min="10263" max="10263" width="9.28515625" style="656" bestFit="1" customWidth="1"/>
    <col min="10264" max="10264" width="9.28515625" style="656" customWidth="1"/>
    <col min="10265" max="10496" width="9.140625" style="656"/>
    <col min="10497" max="10497" width="16.5703125" style="656" customWidth="1"/>
    <col min="10498" max="10498" width="9.28515625" style="656" bestFit="1" customWidth="1"/>
    <col min="10499" max="10500" width="9.28515625" style="656" customWidth="1"/>
    <col min="10501" max="10501" width="9.28515625" style="656" bestFit="1" customWidth="1"/>
    <col min="10502" max="10503" width="9.28515625" style="656" customWidth="1"/>
    <col min="10504" max="10506" width="8.28515625" style="656" customWidth="1"/>
    <col min="10507" max="10507" width="9.28515625" style="656" bestFit="1" customWidth="1"/>
    <col min="10508" max="10508" width="9.28515625" style="656" customWidth="1"/>
    <col min="10509" max="10509" width="8.28515625" style="656" customWidth="1"/>
    <col min="10510" max="10510" width="9.28515625" style="656" bestFit="1" customWidth="1"/>
    <col min="10511" max="10511" width="9.28515625" style="656" customWidth="1"/>
    <col min="10512" max="10512" width="8.140625" style="656" customWidth="1"/>
    <col min="10513" max="10513" width="11.5703125" style="656" bestFit="1" customWidth="1"/>
    <col min="10514" max="10514" width="11.5703125" style="656" customWidth="1"/>
    <col min="10515" max="10515" width="10" style="656" customWidth="1"/>
    <col min="10516" max="10516" width="10.140625" style="656" bestFit="1" customWidth="1"/>
    <col min="10517" max="10518" width="10.140625" style="656" customWidth="1"/>
    <col min="10519" max="10519" width="9.28515625" style="656" bestFit="1" customWidth="1"/>
    <col min="10520" max="10520" width="9.28515625" style="656" customWidth="1"/>
    <col min="10521" max="10752" width="9.140625" style="656"/>
    <col min="10753" max="10753" width="16.5703125" style="656" customWidth="1"/>
    <col min="10754" max="10754" width="9.28515625" style="656" bestFit="1" customWidth="1"/>
    <col min="10755" max="10756" width="9.28515625" style="656" customWidth="1"/>
    <col min="10757" max="10757" width="9.28515625" style="656" bestFit="1" customWidth="1"/>
    <col min="10758" max="10759" width="9.28515625" style="656" customWidth="1"/>
    <col min="10760" max="10762" width="8.28515625" style="656" customWidth="1"/>
    <col min="10763" max="10763" width="9.28515625" style="656" bestFit="1" customWidth="1"/>
    <col min="10764" max="10764" width="9.28515625" style="656" customWidth="1"/>
    <col min="10765" max="10765" width="8.28515625" style="656" customWidth="1"/>
    <col min="10766" max="10766" width="9.28515625" style="656" bestFit="1" customWidth="1"/>
    <col min="10767" max="10767" width="9.28515625" style="656" customWidth="1"/>
    <col min="10768" max="10768" width="8.140625" style="656" customWidth="1"/>
    <col min="10769" max="10769" width="11.5703125" style="656" bestFit="1" customWidth="1"/>
    <col min="10770" max="10770" width="11.5703125" style="656" customWidth="1"/>
    <col min="10771" max="10771" width="10" style="656" customWidth="1"/>
    <col min="10772" max="10772" width="10.140625" style="656" bestFit="1" customWidth="1"/>
    <col min="10773" max="10774" width="10.140625" style="656" customWidth="1"/>
    <col min="10775" max="10775" width="9.28515625" style="656" bestFit="1" customWidth="1"/>
    <col min="10776" max="10776" width="9.28515625" style="656" customWidth="1"/>
    <col min="10777" max="11008" width="9.140625" style="656"/>
    <col min="11009" max="11009" width="16.5703125" style="656" customWidth="1"/>
    <col min="11010" max="11010" width="9.28515625" style="656" bestFit="1" customWidth="1"/>
    <col min="11011" max="11012" width="9.28515625" style="656" customWidth="1"/>
    <col min="11013" max="11013" width="9.28515625" style="656" bestFit="1" customWidth="1"/>
    <col min="11014" max="11015" width="9.28515625" style="656" customWidth="1"/>
    <col min="11016" max="11018" width="8.28515625" style="656" customWidth="1"/>
    <col min="11019" max="11019" width="9.28515625" style="656" bestFit="1" customWidth="1"/>
    <col min="11020" max="11020" width="9.28515625" style="656" customWidth="1"/>
    <col min="11021" max="11021" width="8.28515625" style="656" customWidth="1"/>
    <col min="11022" max="11022" width="9.28515625" style="656" bestFit="1" customWidth="1"/>
    <col min="11023" max="11023" width="9.28515625" style="656" customWidth="1"/>
    <col min="11024" max="11024" width="8.140625" style="656" customWidth="1"/>
    <col min="11025" max="11025" width="11.5703125" style="656" bestFit="1" customWidth="1"/>
    <col min="11026" max="11026" width="11.5703125" style="656" customWidth="1"/>
    <col min="11027" max="11027" width="10" style="656" customWidth="1"/>
    <col min="11028" max="11028" width="10.140625" style="656" bestFit="1" customWidth="1"/>
    <col min="11029" max="11030" width="10.140625" style="656" customWidth="1"/>
    <col min="11031" max="11031" width="9.28515625" style="656" bestFit="1" customWidth="1"/>
    <col min="11032" max="11032" width="9.28515625" style="656" customWidth="1"/>
    <col min="11033" max="11264" width="9.140625" style="656"/>
    <col min="11265" max="11265" width="16.5703125" style="656" customWidth="1"/>
    <col min="11266" max="11266" width="9.28515625" style="656" bestFit="1" customWidth="1"/>
    <col min="11267" max="11268" width="9.28515625" style="656" customWidth="1"/>
    <col min="11269" max="11269" width="9.28515625" style="656" bestFit="1" customWidth="1"/>
    <col min="11270" max="11271" width="9.28515625" style="656" customWidth="1"/>
    <col min="11272" max="11274" width="8.28515625" style="656" customWidth="1"/>
    <col min="11275" max="11275" width="9.28515625" style="656" bestFit="1" customWidth="1"/>
    <col min="11276" max="11276" width="9.28515625" style="656" customWidth="1"/>
    <col min="11277" max="11277" width="8.28515625" style="656" customWidth="1"/>
    <col min="11278" max="11278" width="9.28515625" style="656" bestFit="1" customWidth="1"/>
    <col min="11279" max="11279" width="9.28515625" style="656" customWidth="1"/>
    <col min="11280" max="11280" width="8.140625" style="656" customWidth="1"/>
    <col min="11281" max="11281" width="11.5703125" style="656" bestFit="1" customWidth="1"/>
    <col min="11282" max="11282" width="11.5703125" style="656" customWidth="1"/>
    <col min="11283" max="11283" width="10" style="656" customWidth="1"/>
    <col min="11284" max="11284" width="10.140625" style="656" bestFit="1" customWidth="1"/>
    <col min="11285" max="11286" width="10.140625" style="656" customWidth="1"/>
    <col min="11287" max="11287" width="9.28515625" style="656" bestFit="1" customWidth="1"/>
    <col min="11288" max="11288" width="9.28515625" style="656" customWidth="1"/>
    <col min="11289" max="11520" width="9.140625" style="656"/>
    <col min="11521" max="11521" width="16.5703125" style="656" customWidth="1"/>
    <col min="11522" max="11522" width="9.28515625" style="656" bestFit="1" customWidth="1"/>
    <col min="11523" max="11524" width="9.28515625" style="656" customWidth="1"/>
    <col min="11525" max="11525" width="9.28515625" style="656" bestFit="1" customWidth="1"/>
    <col min="11526" max="11527" width="9.28515625" style="656" customWidth="1"/>
    <col min="11528" max="11530" width="8.28515625" style="656" customWidth="1"/>
    <col min="11531" max="11531" width="9.28515625" style="656" bestFit="1" customWidth="1"/>
    <col min="11532" max="11532" width="9.28515625" style="656" customWidth="1"/>
    <col min="11533" max="11533" width="8.28515625" style="656" customWidth="1"/>
    <col min="11534" max="11534" width="9.28515625" style="656" bestFit="1" customWidth="1"/>
    <col min="11535" max="11535" width="9.28515625" style="656" customWidth="1"/>
    <col min="11536" max="11536" width="8.140625" style="656" customWidth="1"/>
    <col min="11537" max="11537" width="11.5703125" style="656" bestFit="1" customWidth="1"/>
    <col min="11538" max="11538" width="11.5703125" style="656" customWidth="1"/>
    <col min="11539" max="11539" width="10" style="656" customWidth="1"/>
    <col min="11540" max="11540" width="10.140625" style="656" bestFit="1" customWidth="1"/>
    <col min="11541" max="11542" width="10.140625" style="656" customWidth="1"/>
    <col min="11543" max="11543" width="9.28515625" style="656" bestFit="1" customWidth="1"/>
    <col min="11544" max="11544" width="9.28515625" style="656" customWidth="1"/>
    <col min="11545" max="11776" width="9.140625" style="656"/>
    <col min="11777" max="11777" width="16.5703125" style="656" customWidth="1"/>
    <col min="11778" max="11778" width="9.28515625" style="656" bestFit="1" customWidth="1"/>
    <col min="11779" max="11780" width="9.28515625" style="656" customWidth="1"/>
    <col min="11781" max="11781" width="9.28515625" style="656" bestFit="1" customWidth="1"/>
    <col min="11782" max="11783" width="9.28515625" style="656" customWidth="1"/>
    <col min="11784" max="11786" width="8.28515625" style="656" customWidth="1"/>
    <col min="11787" max="11787" width="9.28515625" style="656" bestFit="1" customWidth="1"/>
    <col min="11788" max="11788" width="9.28515625" style="656" customWidth="1"/>
    <col min="11789" max="11789" width="8.28515625" style="656" customWidth="1"/>
    <col min="11790" max="11790" width="9.28515625" style="656" bestFit="1" customWidth="1"/>
    <col min="11791" max="11791" width="9.28515625" style="656" customWidth="1"/>
    <col min="11792" max="11792" width="8.140625" style="656" customWidth="1"/>
    <col min="11793" max="11793" width="11.5703125" style="656" bestFit="1" customWidth="1"/>
    <col min="11794" max="11794" width="11.5703125" style="656" customWidth="1"/>
    <col min="11795" max="11795" width="10" style="656" customWidth="1"/>
    <col min="11796" max="11796" width="10.140625" style="656" bestFit="1" customWidth="1"/>
    <col min="11797" max="11798" width="10.140625" style="656" customWidth="1"/>
    <col min="11799" max="11799" width="9.28515625" style="656" bestFit="1" customWidth="1"/>
    <col min="11800" max="11800" width="9.28515625" style="656" customWidth="1"/>
    <col min="11801" max="12032" width="9.140625" style="656"/>
    <col min="12033" max="12033" width="16.5703125" style="656" customWidth="1"/>
    <col min="12034" max="12034" width="9.28515625" style="656" bestFit="1" customWidth="1"/>
    <col min="12035" max="12036" width="9.28515625" style="656" customWidth="1"/>
    <col min="12037" max="12037" width="9.28515625" style="656" bestFit="1" customWidth="1"/>
    <col min="12038" max="12039" width="9.28515625" style="656" customWidth="1"/>
    <col min="12040" max="12042" width="8.28515625" style="656" customWidth="1"/>
    <col min="12043" max="12043" width="9.28515625" style="656" bestFit="1" customWidth="1"/>
    <col min="12044" max="12044" width="9.28515625" style="656" customWidth="1"/>
    <col min="12045" max="12045" width="8.28515625" style="656" customWidth="1"/>
    <col min="12046" max="12046" width="9.28515625" style="656" bestFit="1" customWidth="1"/>
    <col min="12047" max="12047" width="9.28515625" style="656" customWidth="1"/>
    <col min="12048" max="12048" width="8.140625" style="656" customWidth="1"/>
    <col min="12049" max="12049" width="11.5703125" style="656" bestFit="1" customWidth="1"/>
    <col min="12050" max="12050" width="11.5703125" style="656" customWidth="1"/>
    <col min="12051" max="12051" width="10" style="656" customWidth="1"/>
    <col min="12052" max="12052" width="10.140625" style="656" bestFit="1" customWidth="1"/>
    <col min="12053" max="12054" width="10.140625" style="656" customWidth="1"/>
    <col min="12055" max="12055" width="9.28515625" style="656" bestFit="1" customWidth="1"/>
    <col min="12056" max="12056" width="9.28515625" style="656" customWidth="1"/>
    <col min="12057" max="12288" width="9.140625" style="656"/>
    <col min="12289" max="12289" width="16.5703125" style="656" customWidth="1"/>
    <col min="12290" max="12290" width="9.28515625" style="656" bestFit="1" customWidth="1"/>
    <col min="12291" max="12292" width="9.28515625" style="656" customWidth="1"/>
    <col min="12293" max="12293" width="9.28515625" style="656" bestFit="1" customWidth="1"/>
    <col min="12294" max="12295" width="9.28515625" style="656" customWidth="1"/>
    <col min="12296" max="12298" width="8.28515625" style="656" customWidth="1"/>
    <col min="12299" max="12299" width="9.28515625" style="656" bestFit="1" customWidth="1"/>
    <col min="12300" max="12300" width="9.28515625" style="656" customWidth="1"/>
    <col min="12301" max="12301" width="8.28515625" style="656" customWidth="1"/>
    <col min="12302" max="12302" width="9.28515625" style="656" bestFit="1" customWidth="1"/>
    <col min="12303" max="12303" width="9.28515625" style="656" customWidth="1"/>
    <col min="12304" max="12304" width="8.140625" style="656" customWidth="1"/>
    <col min="12305" max="12305" width="11.5703125" style="656" bestFit="1" customWidth="1"/>
    <col min="12306" max="12306" width="11.5703125" style="656" customWidth="1"/>
    <col min="12307" max="12307" width="10" style="656" customWidth="1"/>
    <col min="12308" max="12308" width="10.140625" style="656" bestFit="1" customWidth="1"/>
    <col min="12309" max="12310" width="10.140625" style="656" customWidth="1"/>
    <col min="12311" max="12311" width="9.28515625" style="656" bestFit="1" customWidth="1"/>
    <col min="12312" max="12312" width="9.28515625" style="656" customWidth="1"/>
    <col min="12313" max="12544" width="9.140625" style="656"/>
    <col min="12545" max="12545" width="16.5703125" style="656" customWidth="1"/>
    <col min="12546" max="12546" width="9.28515625" style="656" bestFit="1" customWidth="1"/>
    <col min="12547" max="12548" width="9.28515625" style="656" customWidth="1"/>
    <col min="12549" max="12549" width="9.28515625" style="656" bestFit="1" customWidth="1"/>
    <col min="12550" max="12551" width="9.28515625" style="656" customWidth="1"/>
    <col min="12552" max="12554" width="8.28515625" style="656" customWidth="1"/>
    <col min="12555" max="12555" width="9.28515625" style="656" bestFit="1" customWidth="1"/>
    <col min="12556" max="12556" width="9.28515625" style="656" customWidth="1"/>
    <col min="12557" max="12557" width="8.28515625" style="656" customWidth="1"/>
    <col min="12558" max="12558" width="9.28515625" style="656" bestFit="1" customWidth="1"/>
    <col min="12559" max="12559" width="9.28515625" style="656" customWidth="1"/>
    <col min="12560" max="12560" width="8.140625" style="656" customWidth="1"/>
    <col min="12561" max="12561" width="11.5703125" style="656" bestFit="1" customWidth="1"/>
    <col min="12562" max="12562" width="11.5703125" style="656" customWidth="1"/>
    <col min="12563" max="12563" width="10" style="656" customWidth="1"/>
    <col min="12564" max="12564" width="10.140625" style="656" bestFit="1" customWidth="1"/>
    <col min="12565" max="12566" width="10.140625" style="656" customWidth="1"/>
    <col min="12567" max="12567" width="9.28515625" style="656" bestFit="1" customWidth="1"/>
    <col min="12568" max="12568" width="9.28515625" style="656" customWidth="1"/>
    <col min="12569" max="12800" width="9.140625" style="656"/>
    <col min="12801" max="12801" width="16.5703125" style="656" customWidth="1"/>
    <col min="12802" max="12802" width="9.28515625" style="656" bestFit="1" customWidth="1"/>
    <col min="12803" max="12804" width="9.28515625" style="656" customWidth="1"/>
    <col min="12805" max="12805" width="9.28515625" style="656" bestFit="1" customWidth="1"/>
    <col min="12806" max="12807" width="9.28515625" style="656" customWidth="1"/>
    <col min="12808" max="12810" width="8.28515625" style="656" customWidth="1"/>
    <col min="12811" max="12811" width="9.28515625" style="656" bestFit="1" customWidth="1"/>
    <col min="12812" max="12812" width="9.28515625" style="656" customWidth="1"/>
    <col min="12813" max="12813" width="8.28515625" style="656" customWidth="1"/>
    <col min="12814" max="12814" width="9.28515625" style="656" bestFit="1" customWidth="1"/>
    <col min="12815" max="12815" width="9.28515625" style="656" customWidth="1"/>
    <col min="12816" max="12816" width="8.140625" style="656" customWidth="1"/>
    <col min="12817" max="12817" width="11.5703125" style="656" bestFit="1" customWidth="1"/>
    <col min="12818" max="12818" width="11.5703125" style="656" customWidth="1"/>
    <col min="12819" max="12819" width="10" style="656" customWidth="1"/>
    <col min="12820" max="12820" width="10.140625" style="656" bestFit="1" customWidth="1"/>
    <col min="12821" max="12822" width="10.140625" style="656" customWidth="1"/>
    <col min="12823" max="12823" width="9.28515625" style="656" bestFit="1" customWidth="1"/>
    <col min="12824" max="12824" width="9.28515625" style="656" customWidth="1"/>
    <col min="12825" max="13056" width="9.140625" style="656"/>
    <col min="13057" max="13057" width="16.5703125" style="656" customWidth="1"/>
    <col min="13058" max="13058" width="9.28515625" style="656" bestFit="1" customWidth="1"/>
    <col min="13059" max="13060" width="9.28515625" style="656" customWidth="1"/>
    <col min="13061" max="13061" width="9.28515625" style="656" bestFit="1" customWidth="1"/>
    <col min="13062" max="13063" width="9.28515625" style="656" customWidth="1"/>
    <col min="13064" max="13066" width="8.28515625" style="656" customWidth="1"/>
    <col min="13067" max="13067" width="9.28515625" style="656" bestFit="1" customWidth="1"/>
    <col min="13068" max="13068" width="9.28515625" style="656" customWidth="1"/>
    <col min="13069" max="13069" width="8.28515625" style="656" customWidth="1"/>
    <col min="13070" max="13070" width="9.28515625" style="656" bestFit="1" customWidth="1"/>
    <col min="13071" max="13071" width="9.28515625" style="656" customWidth="1"/>
    <col min="13072" max="13072" width="8.140625" style="656" customWidth="1"/>
    <col min="13073" max="13073" width="11.5703125" style="656" bestFit="1" customWidth="1"/>
    <col min="13074" max="13074" width="11.5703125" style="656" customWidth="1"/>
    <col min="13075" max="13075" width="10" style="656" customWidth="1"/>
    <col min="13076" max="13076" width="10.140625" style="656" bestFit="1" customWidth="1"/>
    <col min="13077" max="13078" width="10.140625" style="656" customWidth="1"/>
    <col min="13079" max="13079" width="9.28515625" style="656" bestFit="1" customWidth="1"/>
    <col min="13080" max="13080" width="9.28515625" style="656" customWidth="1"/>
    <col min="13081" max="13312" width="9.140625" style="656"/>
    <col min="13313" max="13313" width="16.5703125" style="656" customWidth="1"/>
    <col min="13314" max="13314" width="9.28515625" style="656" bestFit="1" customWidth="1"/>
    <col min="13315" max="13316" width="9.28515625" style="656" customWidth="1"/>
    <col min="13317" max="13317" width="9.28515625" style="656" bestFit="1" customWidth="1"/>
    <col min="13318" max="13319" width="9.28515625" style="656" customWidth="1"/>
    <col min="13320" max="13322" width="8.28515625" style="656" customWidth="1"/>
    <col min="13323" max="13323" width="9.28515625" style="656" bestFit="1" customWidth="1"/>
    <col min="13324" max="13324" width="9.28515625" style="656" customWidth="1"/>
    <col min="13325" max="13325" width="8.28515625" style="656" customWidth="1"/>
    <col min="13326" max="13326" width="9.28515625" style="656" bestFit="1" customWidth="1"/>
    <col min="13327" max="13327" width="9.28515625" style="656" customWidth="1"/>
    <col min="13328" max="13328" width="8.140625" style="656" customWidth="1"/>
    <col min="13329" max="13329" width="11.5703125" style="656" bestFit="1" customWidth="1"/>
    <col min="13330" max="13330" width="11.5703125" style="656" customWidth="1"/>
    <col min="13331" max="13331" width="10" style="656" customWidth="1"/>
    <col min="13332" max="13332" width="10.140625" style="656" bestFit="1" customWidth="1"/>
    <col min="13333" max="13334" width="10.140625" style="656" customWidth="1"/>
    <col min="13335" max="13335" width="9.28515625" style="656" bestFit="1" customWidth="1"/>
    <col min="13336" max="13336" width="9.28515625" style="656" customWidth="1"/>
    <col min="13337" max="13568" width="9.140625" style="656"/>
    <col min="13569" max="13569" width="16.5703125" style="656" customWidth="1"/>
    <col min="13570" max="13570" width="9.28515625" style="656" bestFit="1" customWidth="1"/>
    <col min="13571" max="13572" width="9.28515625" style="656" customWidth="1"/>
    <col min="13573" max="13573" width="9.28515625" style="656" bestFit="1" customWidth="1"/>
    <col min="13574" max="13575" width="9.28515625" style="656" customWidth="1"/>
    <col min="13576" max="13578" width="8.28515625" style="656" customWidth="1"/>
    <col min="13579" max="13579" width="9.28515625" style="656" bestFit="1" customWidth="1"/>
    <col min="13580" max="13580" width="9.28515625" style="656" customWidth="1"/>
    <col min="13581" max="13581" width="8.28515625" style="656" customWidth="1"/>
    <col min="13582" max="13582" width="9.28515625" style="656" bestFit="1" customWidth="1"/>
    <col min="13583" max="13583" width="9.28515625" style="656" customWidth="1"/>
    <col min="13584" max="13584" width="8.140625" style="656" customWidth="1"/>
    <col min="13585" max="13585" width="11.5703125" style="656" bestFit="1" customWidth="1"/>
    <col min="13586" max="13586" width="11.5703125" style="656" customWidth="1"/>
    <col min="13587" max="13587" width="10" style="656" customWidth="1"/>
    <col min="13588" max="13588" width="10.140625" style="656" bestFit="1" customWidth="1"/>
    <col min="13589" max="13590" width="10.140625" style="656" customWidth="1"/>
    <col min="13591" max="13591" width="9.28515625" style="656" bestFit="1" customWidth="1"/>
    <col min="13592" max="13592" width="9.28515625" style="656" customWidth="1"/>
    <col min="13593" max="13824" width="9.140625" style="656"/>
    <col min="13825" max="13825" width="16.5703125" style="656" customWidth="1"/>
    <col min="13826" max="13826" width="9.28515625" style="656" bestFit="1" customWidth="1"/>
    <col min="13827" max="13828" width="9.28515625" style="656" customWidth="1"/>
    <col min="13829" max="13829" width="9.28515625" style="656" bestFit="1" customWidth="1"/>
    <col min="13830" max="13831" width="9.28515625" style="656" customWidth="1"/>
    <col min="13832" max="13834" width="8.28515625" style="656" customWidth="1"/>
    <col min="13835" max="13835" width="9.28515625" style="656" bestFit="1" customWidth="1"/>
    <col min="13836" max="13836" width="9.28515625" style="656" customWidth="1"/>
    <col min="13837" max="13837" width="8.28515625" style="656" customWidth="1"/>
    <col min="13838" max="13838" width="9.28515625" style="656" bestFit="1" customWidth="1"/>
    <col min="13839" max="13839" width="9.28515625" style="656" customWidth="1"/>
    <col min="13840" max="13840" width="8.140625" style="656" customWidth="1"/>
    <col min="13841" max="13841" width="11.5703125" style="656" bestFit="1" customWidth="1"/>
    <col min="13842" max="13842" width="11.5703125" style="656" customWidth="1"/>
    <col min="13843" max="13843" width="10" style="656" customWidth="1"/>
    <col min="13844" max="13844" width="10.140625" style="656" bestFit="1" customWidth="1"/>
    <col min="13845" max="13846" width="10.140625" style="656" customWidth="1"/>
    <col min="13847" max="13847" width="9.28515625" style="656" bestFit="1" customWidth="1"/>
    <col min="13848" max="13848" width="9.28515625" style="656" customWidth="1"/>
    <col min="13849" max="14080" width="9.140625" style="656"/>
    <col min="14081" max="14081" width="16.5703125" style="656" customWidth="1"/>
    <col min="14082" max="14082" width="9.28515625" style="656" bestFit="1" customWidth="1"/>
    <col min="14083" max="14084" width="9.28515625" style="656" customWidth="1"/>
    <col min="14085" max="14085" width="9.28515625" style="656" bestFit="1" customWidth="1"/>
    <col min="14086" max="14087" width="9.28515625" style="656" customWidth="1"/>
    <col min="14088" max="14090" width="8.28515625" style="656" customWidth="1"/>
    <col min="14091" max="14091" width="9.28515625" style="656" bestFit="1" customWidth="1"/>
    <col min="14092" max="14092" width="9.28515625" style="656" customWidth="1"/>
    <col min="14093" max="14093" width="8.28515625" style="656" customWidth="1"/>
    <col min="14094" max="14094" width="9.28515625" style="656" bestFit="1" customWidth="1"/>
    <col min="14095" max="14095" width="9.28515625" style="656" customWidth="1"/>
    <col min="14096" max="14096" width="8.140625" style="656" customWidth="1"/>
    <col min="14097" max="14097" width="11.5703125" style="656" bestFit="1" customWidth="1"/>
    <col min="14098" max="14098" width="11.5703125" style="656" customWidth="1"/>
    <col min="14099" max="14099" width="10" style="656" customWidth="1"/>
    <col min="14100" max="14100" width="10.140625" style="656" bestFit="1" customWidth="1"/>
    <col min="14101" max="14102" width="10.140625" style="656" customWidth="1"/>
    <col min="14103" max="14103" width="9.28515625" style="656" bestFit="1" customWidth="1"/>
    <col min="14104" max="14104" width="9.28515625" style="656" customWidth="1"/>
    <col min="14105" max="14336" width="9.140625" style="656"/>
    <col min="14337" max="14337" width="16.5703125" style="656" customWidth="1"/>
    <col min="14338" max="14338" width="9.28515625" style="656" bestFit="1" customWidth="1"/>
    <col min="14339" max="14340" width="9.28515625" style="656" customWidth="1"/>
    <col min="14341" max="14341" width="9.28515625" style="656" bestFit="1" customWidth="1"/>
    <col min="14342" max="14343" width="9.28515625" style="656" customWidth="1"/>
    <col min="14344" max="14346" width="8.28515625" style="656" customWidth="1"/>
    <col min="14347" max="14347" width="9.28515625" style="656" bestFit="1" customWidth="1"/>
    <col min="14348" max="14348" width="9.28515625" style="656" customWidth="1"/>
    <col min="14349" max="14349" width="8.28515625" style="656" customWidth="1"/>
    <col min="14350" max="14350" width="9.28515625" style="656" bestFit="1" customWidth="1"/>
    <col min="14351" max="14351" width="9.28515625" style="656" customWidth="1"/>
    <col min="14352" max="14352" width="8.140625" style="656" customWidth="1"/>
    <col min="14353" max="14353" width="11.5703125" style="656" bestFit="1" customWidth="1"/>
    <col min="14354" max="14354" width="11.5703125" style="656" customWidth="1"/>
    <col min="14355" max="14355" width="10" style="656" customWidth="1"/>
    <col min="14356" max="14356" width="10.140625" style="656" bestFit="1" customWidth="1"/>
    <col min="14357" max="14358" width="10.140625" style="656" customWidth="1"/>
    <col min="14359" max="14359" width="9.28515625" style="656" bestFit="1" customWidth="1"/>
    <col min="14360" max="14360" width="9.28515625" style="656" customWidth="1"/>
    <col min="14361" max="14592" width="9.140625" style="656"/>
    <col min="14593" max="14593" width="16.5703125" style="656" customWidth="1"/>
    <col min="14594" max="14594" width="9.28515625" style="656" bestFit="1" customWidth="1"/>
    <col min="14595" max="14596" width="9.28515625" style="656" customWidth="1"/>
    <col min="14597" max="14597" width="9.28515625" style="656" bestFit="1" customWidth="1"/>
    <col min="14598" max="14599" width="9.28515625" style="656" customWidth="1"/>
    <col min="14600" max="14602" width="8.28515625" style="656" customWidth="1"/>
    <col min="14603" max="14603" width="9.28515625" style="656" bestFit="1" customWidth="1"/>
    <col min="14604" max="14604" width="9.28515625" style="656" customWidth="1"/>
    <col min="14605" max="14605" width="8.28515625" style="656" customWidth="1"/>
    <col min="14606" max="14606" width="9.28515625" style="656" bestFit="1" customWidth="1"/>
    <col min="14607" max="14607" width="9.28515625" style="656" customWidth="1"/>
    <col min="14608" max="14608" width="8.140625" style="656" customWidth="1"/>
    <col min="14609" max="14609" width="11.5703125" style="656" bestFit="1" customWidth="1"/>
    <col min="14610" max="14610" width="11.5703125" style="656" customWidth="1"/>
    <col min="14611" max="14611" width="10" style="656" customWidth="1"/>
    <col min="14612" max="14612" width="10.140625" style="656" bestFit="1" customWidth="1"/>
    <col min="14613" max="14614" width="10.140625" style="656" customWidth="1"/>
    <col min="14615" max="14615" width="9.28515625" style="656" bestFit="1" customWidth="1"/>
    <col min="14616" max="14616" width="9.28515625" style="656" customWidth="1"/>
    <col min="14617" max="14848" width="9.140625" style="656"/>
    <col min="14849" max="14849" width="16.5703125" style="656" customWidth="1"/>
    <col min="14850" max="14850" width="9.28515625" style="656" bestFit="1" customWidth="1"/>
    <col min="14851" max="14852" width="9.28515625" style="656" customWidth="1"/>
    <col min="14853" max="14853" width="9.28515625" style="656" bestFit="1" customWidth="1"/>
    <col min="14854" max="14855" width="9.28515625" style="656" customWidth="1"/>
    <col min="14856" max="14858" width="8.28515625" style="656" customWidth="1"/>
    <col min="14859" max="14859" width="9.28515625" style="656" bestFit="1" customWidth="1"/>
    <col min="14860" max="14860" width="9.28515625" style="656" customWidth="1"/>
    <col min="14861" max="14861" width="8.28515625" style="656" customWidth="1"/>
    <col min="14862" max="14862" width="9.28515625" style="656" bestFit="1" customWidth="1"/>
    <col min="14863" max="14863" width="9.28515625" style="656" customWidth="1"/>
    <col min="14864" max="14864" width="8.140625" style="656" customWidth="1"/>
    <col min="14865" max="14865" width="11.5703125" style="656" bestFit="1" customWidth="1"/>
    <col min="14866" max="14866" width="11.5703125" style="656" customWidth="1"/>
    <col min="14867" max="14867" width="10" style="656" customWidth="1"/>
    <col min="14868" max="14868" width="10.140625" style="656" bestFit="1" customWidth="1"/>
    <col min="14869" max="14870" width="10.140625" style="656" customWidth="1"/>
    <col min="14871" max="14871" width="9.28515625" style="656" bestFit="1" customWidth="1"/>
    <col min="14872" max="14872" width="9.28515625" style="656" customWidth="1"/>
    <col min="14873" max="15104" width="9.140625" style="656"/>
    <col min="15105" max="15105" width="16.5703125" style="656" customWidth="1"/>
    <col min="15106" max="15106" width="9.28515625" style="656" bestFit="1" customWidth="1"/>
    <col min="15107" max="15108" width="9.28515625" style="656" customWidth="1"/>
    <col min="15109" max="15109" width="9.28515625" style="656" bestFit="1" customWidth="1"/>
    <col min="15110" max="15111" width="9.28515625" style="656" customWidth="1"/>
    <col min="15112" max="15114" width="8.28515625" style="656" customWidth="1"/>
    <col min="15115" max="15115" width="9.28515625" style="656" bestFit="1" customWidth="1"/>
    <col min="15116" max="15116" width="9.28515625" style="656" customWidth="1"/>
    <col min="15117" max="15117" width="8.28515625" style="656" customWidth="1"/>
    <col min="15118" max="15118" width="9.28515625" style="656" bestFit="1" customWidth="1"/>
    <col min="15119" max="15119" width="9.28515625" style="656" customWidth="1"/>
    <col min="15120" max="15120" width="8.140625" style="656" customWidth="1"/>
    <col min="15121" max="15121" width="11.5703125" style="656" bestFit="1" customWidth="1"/>
    <col min="15122" max="15122" width="11.5703125" style="656" customWidth="1"/>
    <col min="15123" max="15123" width="10" style="656" customWidth="1"/>
    <col min="15124" max="15124" width="10.140625" style="656" bestFit="1" customWidth="1"/>
    <col min="15125" max="15126" width="10.140625" style="656" customWidth="1"/>
    <col min="15127" max="15127" width="9.28515625" style="656" bestFit="1" customWidth="1"/>
    <col min="15128" max="15128" width="9.28515625" style="656" customWidth="1"/>
    <col min="15129" max="15360" width="9.140625" style="656"/>
    <col min="15361" max="15361" width="16.5703125" style="656" customWidth="1"/>
    <col min="15362" max="15362" width="9.28515625" style="656" bestFit="1" customWidth="1"/>
    <col min="15363" max="15364" width="9.28515625" style="656" customWidth="1"/>
    <col min="15365" max="15365" width="9.28515625" style="656" bestFit="1" customWidth="1"/>
    <col min="15366" max="15367" width="9.28515625" style="656" customWidth="1"/>
    <col min="15368" max="15370" width="8.28515625" style="656" customWidth="1"/>
    <col min="15371" max="15371" width="9.28515625" style="656" bestFit="1" customWidth="1"/>
    <col min="15372" max="15372" width="9.28515625" style="656" customWidth="1"/>
    <col min="15373" max="15373" width="8.28515625" style="656" customWidth="1"/>
    <col min="15374" max="15374" width="9.28515625" style="656" bestFit="1" customWidth="1"/>
    <col min="15375" max="15375" width="9.28515625" style="656" customWidth="1"/>
    <col min="15376" max="15376" width="8.140625" style="656" customWidth="1"/>
    <col min="15377" max="15377" width="11.5703125" style="656" bestFit="1" customWidth="1"/>
    <col min="15378" max="15378" width="11.5703125" style="656" customWidth="1"/>
    <col min="15379" max="15379" width="10" style="656" customWidth="1"/>
    <col min="15380" max="15380" width="10.140625" style="656" bestFit="1" customWidth="1"/>
    <col min="15381" max="15382" width="10.140625" style="656" customWidth="1"/>
    <col min="15383" max="15383" width="9.28515625" style="656" bestFit="1" customWidth="1"/>
    <col min="15384" max="15384" width="9.28515625" style="656" customWidth="1"/>
    <col min="15385" max="15616" width="9.140625" style="656"/>
    <col min="15617" max="15617" width="16.5703125" style="656" customWidth="1"/>
    <col min="15618" max="15618" width="9.28515625" style="656" bestFit="1" customWidth="1"/>
    <col min="15619" max="15620" width="9.28515625" style="656" customWidth="1"/>
    <col min="15621" max="15621" width="9.28515625" style="656" bestFit="1" customWidth="1"/>
    <col min="15622" max="15623" width="9.28515625" style="656" customWidth="1"/>
    <col min="15624" max="15626" width="8.28515625" style="656" customWidth="1"/>
    <col min="15627" max="15627" width="9.28515625" style="656" bestFit="1" customWidth="1"/>
    <col min="15628" max="15628" width="9.28515625" style="656" customWidth="1"/>
    <col min="15629" max="15629" width="8.28515625" style="656" customWidth="1"/>
    <col min="15630" max="15630" width="9.28515625" style="656" bestFit="1" customWidth="1"/>
    <col min="15631" max="15631" width="9.28515625" style="656" customWidth="1"/>
    <col min="15632" max="15632" width="8.140625" style="656" customWidth="1"/>
    <col min="15633" max="15633" width="11.5703125" style="656" bestFit="1" customWidth="1"/>
    <col min="15634" max="15634" width="11.5703125" style="656" customWidth="1"/>
    <col min="15635" max="15635" width="10" style="656" customWidth="1"/>
    <col min="15636" max="15636" width="10.140625" style="656" bestFit="1" customWidth="1"/>
    <col min="15637" max="15638" width="10.140625" style="656" customWidth="1"/>
    <col min="15639" max="15639" width="9.28515625" style="656" bestFit="1" customWidth="1"/>
    <col min="15640" max="15640" width="9.28515625" style="656" customWidth="1"/>
    <col min="15641" max="15872" width="9.140625" style="656"/>
    <col min="15873" max="15873" width="16.5703125" style="656" customWidth="1"/>
    <col min="15874" max="15874" width="9.28515625" style="656" bestFit="1" customWidth="1"/>
    <col min="15875" max="15876" width="9.28515625" style="656" customWidth="1"/>
    <col min="15877" max="15877" width="9.28515625" style="656" bestFit="1" customWidth="1"/>
    <col min="15878" max="15879" width="9.28515625" style="656" customWidth="1"/>
    <col min="15880" max="15882" width="8.28515625" style="656" customWidth="1"/>
    <col min="15883" max="15883" width="9.28515625" style="656" bestFit="1" customWidth="1"/>
    <col min="15884" max="15884" width="9.28515625" style="656" customWidth="1"/>
    <col min="15885" max="15885" width="8.28515625" style="656" customWidth="1"/>
    <col min="15886" max="15886" width="9.28515625" style="656" bestFit="1" customWidth="1"/>
    <col min="15887" max="15887" width="9.28515625" style="656" customWidth="1"/>
    <col min="15888" max="15888" width="8.140625" style="656" customWidth="1"/>
    <col min="15889" max="15889" width="11.5703125" style="656" bestFit="1" customWidth="1"/>
    <col min="15890" max="15890" width="11.5703125" style="656" customWidth="1"/>
    <col min="15891" max="15891" width="10" style="656" customWidth="1"/>
    <col min="15892" max="15892" width="10.140625" style="656" bestFit="1" customWidth="1"/>
    <col min="15893" max="15894" width="10.140625" style="656" customWidth="1"/>
    <col min="15895" max="15895" width="9.28515625" style="656" bestFit="1" customWidth="1"/>
    <col min="15896" max="15896" width="9.28515625" style="656" customWidth="1"/>
    <col min="15897" max="16128" width="9.140625" style="656"/>
    <col min="16129" max="16129" width="16.5703125" style="656" customWidth="1"/>
    <col min="16130" max="16130" width="9.28515625" style="656" bestFit="1" customWidth="1"/>
    <col min="16131" max="16132" width="9.28515625" style="656" customWidth="1"/>
    <col min="16133" max="16133" width="9.28515625" style="656" bestFit="1" customWidth="1"/>
    <col min="16134" max="16135" width="9.28515625" style="656" customWidth="1"/>
    <col min="16136" max="16138" width="8.28515625" style="656" customWidth="1"/>
    <col min="16139" max="16139" width="9.28515625" style="656" bestFit="1" customWidth="1"/>
    <col min="16140" max="16140" width="9.28515625" style="656" customWidth="1"/>
    <col min="16141" max="16141" width="8.28515625" style="656" customWidth="1"/>
    <col min="16142" max="16142" width="9.28515625" style="656" bestFit="1" customWidth="1"/>
    <col min="16143" max="16143" width="9.28515625" style="656" customWidth="1"/>
    <col min="16144" max="16144" width="8.140625" style="656" customWidth="1"/>
    <col min="16145" max="16145" width="11.5703125" style="656" bestFit="1" customWidth="1"/>
    <col min="16146" max="16146" width="11.5703125" style="656" customWidth="1"/>
    <col min="16147" max="16147" width="10" style="656" customWidth="1"/>
    <col min="16148" max="16148" width="10.140625" style="656" bestFit="1" customWidth="1"/>
    <col min="16149" max="16150" width="10.140625" style="656" customWidth="1"/>
    <col min="16151" max="16151" width="9.28515625" style="656" bestFit="1" customWidth="1"/>
    <col min="16152" max="16152" width="9.28515625" style="656" customWidth="1"/>
    <col min="16153" max="16384" width="9.140625" style="656"/>
  </cols>
  <sheetData>
    <row r="1" spans="1:25">
      <c r="A1" s="656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8"/>
      <c r="R1" s="658"/>
      <c r="S1" s="658"/>
      <c r="T1" s="658"/>
      <c r="U1" s="658"/>
      <c r="V1" s="658"/>
      <c r="W1" s="658"/>
      <c r="X1" s="658"/>
      <c r="Y1" s="658" t="s">
        <v>1753</v>
      </c>
    </row>
    <row r="2" spans="1:25">
      <c r="A2" s="658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Y2" s="655"/>
    </row>
    <row r="3" spans="1:25">
      <c r="A3" s="703" t="s">
        <v>257</v>
      </c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678"/>
    </row>
    <row r="4" spans="1:25" s="659" customFormat="1" ht="19.5" customHeight="1">
      <c r="A4" s="703" t="s">
        <v>783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  <c r="P4" s="703"/>
      <c r="Q4" s="703"/>
      <c r="R4" s="703"/>
      <c r="S4" s="703"/>
      <c r="T4" s="703"/>
      <c r="U4" s="703"/>
      <c r="V4" s="703"/>
      <c r="W4" s="703"/>
      <c r="X4" s="678"/>
    </row>
    <row r="5" spans="1:25" s="659" customFormat="1" ht="19.5">
      <c r="B5" s="660"/>
      <c r="C5" s="661"/>
      <c r="D5" s="661"/>
      <c r="H5" s="660"/>
      <c r="I5" s="660"/>
      <c r="J5" s="660"/>
      <c r="K5" s="660"/>
      <c r="L5" s="660"/>
      <c r="M5" s="660"/>
      <c r="N5" s="660"/>
      <c r="O5" s="660"/>
      <c r="P5" s="660"/>
      <c r="Q5" s="660"/>
      <c r="R5" s="660"/>
      <c r="S5" s="660"/>
      <c r="T5" s="660"/>
      <c r="U5" s="661"/>
      <c r="V5" s="661"/>
      <c r="Y5" s="662" t="s">
        <v>154</v>
      </c>
    </row>
    <row r="6" spans="1:25" s="664" customFormat="1" ht="33.75" customHeight="1">
      <c r="A6" s="663"/>
      <c r="B6" s="704" t="s">
        <v>772</v>
      </c>
      <c r="C6" s="705"/>
      <c r="D6" s="706"/>
      <c r="E6" s="704" t="s">
        <v>773</v>
      </c>
      <c r="F6" s="705"/>
      <c r="G6" s="706"/>
      <c r="H6" s="704" t="s">
        <v>774</v>
      </c>
      <c r="I6" s="705"/>
      <c r="J6" s="706"/>
      <c r="K6" s="704" t="s">
        <v>268</v>
      </c>
      <c r="L6" s="705"/>
      <c r="M6" s="706"/>
      <c r="N6" s="704" t="s">
        <v>269</v>
      </c>
      <c r="O6" s="705"/>
      <c r="P6" s="706"/>
      <c r="Q6" s="704" t="s">
        <v>270</v>
      </c>
      <c r="R6" s="705"/>
      <c r="S6" s="706"/>
      <c r="T6" s="704" t="s">
        <v>138</v>
      </c>
      <c r="U6" s="705"/>
      <c r="V6" s="706"/>
      <c r="W6" s="707" t="s">
        <v>775</v>
      </c>
      <c r="X6" s="708"/>
      <c r="Y6" s="709"/>
    </row>
    <row r="7" spans="1:25" s="664" customFormat="1" ht="33.75" customHeight="1">
      <c r="A7" s="663"/>
      <c r="B7" s="665" t="s">
        <v>776</v>
      </c>
      <c r="C7" s="666" t="s">
        <v>777</v>
      </c>
      <c r="D7" s="666" t="s">
        <v>784</v>
      </c>
      <c r="E7" s="665" t="s">
        <v>776</v>
      </c>
      <c r="F7" s="666" t="s">
        <v>777</v>
      </c>
      <c r="G7" s="666" t="s">
        <v>784</v>
      </c>
      <c r="H7" s="665" t="s">
        <v>776</v>
      </c>
      <c r="I7" s="666" t="s">
        <v>777</v>
      </c>
      <c r="J7" s="666" t="s">
        <v>784</v>
      </c>
      <c r="K7" s="665" t="s">
        <v>776</v>
      </c>
      <c r="L7" s="666" t="s">
        <v>777</v>
      </c>
      <c r="M7" s="666" t="s">
        <v>784</v>
      </c>
      <c r="N7" s="665" t="s">
        <v>776</v>
      </c>
      <c r="O7" s="666" t="s">
        <v>777</v>
      </c>
      <c r="P7" s="666" t="s">
        <v>784</v>
      </c>
      <c r="Q7" s="665" t="s">
        <v>776</v>
      </c>
      <c r="R7" s="666" t="s">
        <v>777</v>
      </c>
      <c r="S7" s="666" t="s">
        <v>784</v>
      </c>
      <c r="T7" s="665" t="s">
        <v>776</v>
      </c>
      <c r="U7" s="666" t="s">
        <v>777</v>
      </c>
      <c r="V7" s="666" t="s">
        <v>784</v>
      </c>
      <c r="W7" s="665" t="s">
        <v>776</v>
      </c>
      <c r="X7" s="666" t="s">
        <v>777</v>
      </c>
      <c r="Y7" s="666" t="s">
        <v>784</v>
      </c>
    </row>
    <row r="8" spans="1:25" ht="37.5" customHeight="1">
      <c r="A8" s="667" t="s">
        <v>778</v>
      </c>
      <c r="B8" s="668">
        <v>47537</v>
      </c>
      <c r="C8" s="668">
        <v>47070</v>
      </c>
      <c r="D8" s="668">
        <v>49634</v>
      </c>
      <c r="E8" s="668">
        <v>12786</v>
      </c>
      <c r="F8" s="668">
        <v>12910</v>
      </c>
      <c r="G8" s="668">
        <v>12890</v>
      </c>
      <c r="H8" s="668">
        <v>6000</v>
      </c>
      <c r="I8" s="668">
        <v>5605</v>
      </c>
      <c r="J8" s="668">
        <v>5549</v>
      </c>
      <c r="K8" s="668">
        <v>0</v>
      </c>
      <c r="L8" s="668">
        <v>0</v>
      </c>
      <c r="M8" s="668"/>
      <c r="N8" s="668">
        <v>0</v>
      </c>
      <c r="O8" s="668">
        <v>0</v>
      </c>
      <c r="P8" s="668"/>
      <c r="Q8" s="668">
        <v>430</v>
      </c>
      <c r="R8" s="668">
        <v>62</v>
      </c>
      <c r="S8" s="668">
        <v>62</v>
      </c>
      <c r="T8" s="668">
        <v>1000</v>
      </c>
      <c r="U8" s="668">
        <v>1861</v>
      </c>
      <c r="V8" s="668"/>
      <c r="W8" s="669">
        <f>SUM(B8,E8,H8,K8,N8,Q8,T8)</f>
        <v>67753</v>
      </c>
      <c r="X8" s="669">
        <f t="shared" ref="X8:Y10" si="0">SUM(C8,F8,I8,L8,O8,R8,U8)</f>
        <v>67508</v>
      </c>
      <c r="Y8" s="669">
        <f t="shared" si="0"/>
        <v>68135</v>
      </c>
    </row>
    <row r="9" spans="1:25" ht="35.25" customHeight="1">
      <c r="A9" s="667" t="s">
        <v>779</v>
      </c>
      <c r="B9" s="668">
        <v>20457</v>
      </c>
      <c r="C9" s="668">
        <v>19947</v>
      </c>
      <c r="D9" s="668">
        <v>19856</v>
      </c>
      <c r="E9" s="668">
        <v>5483</v>
      </c>
      <c r="F9" s="668">
        <v>5179</v>
      </c>
      <c r="G9" s="668">
        <v>5155</v>
      </c>
      <c r="H9" s="668">
        <v>1100</v>
      </c>
      <c r="I9" s="668">
        <v>706</v>
      </c>
      <c r="J9" s="668">
        <v>693</v>
      </c>
      <c r="K9" s="668">
        <v>0</v>
      </c>
      <c r="L9" s="668">
        <v>0</v>
      </c>
      <c r="M9" s="668"/>
      <c r="N9" s="668">
        <v>0</v>
      </c>
      <c r="O9" s="668">
        <v>0</v>
      </c>
      <c r="P9" s="668"/>
      <c r="Q9" s="668">
        <v>325</v>
      </c>
      <c r="R9" s="668">
        <v>0</v>
      </c>
      <c r="S9" s="668"/>
      <c r="T9" s="668">
        <v>0</v>
      </c>
      <c r="U9" s="668">
        <v>0</v>
      </c>
      <c r="V9" s="668"/>
      <c r="W9" s="669">
        <f>SUM(B9,E9,H9,K9,N9,Q9,T9)</f>
        <v>27365</v>
      </c>
      <c r="X9" s="669">
        <f t="shared" si="0"/>
        <v>25832</v>
      </c>
      <c r="Y9" s="669">
        <f t="shared" si="0"/>
        <v>25704</v>
      </c>
    </row>
    <row r="10" spans="1:25" ht="39">
      <c r="A10" s="667" t="s">
        <v>780</v>
      </c>
      <c r="B10" s="668">
        <v>8682</v>
      </c>
      <c r="C10" s="668">
        <v>8971</v>
      </c>
      <c r="D10" s="668">
        <v>8459</v>
      </c>
      <c r="E10" s="668">
        <v>2315</v>
      </c>
      <c r="F10" s="668">
        <v>2392</v>
      </c>
      <c r="G10" s="668">
        <v>2088</v>
      </c>
      <c r="H10" s="668">
        <v>488</v>
      </c>
      <c r="I10" s="668">
        <v>544</v>
      </c>
      <c r="J10" s="668">
        <v>403</v>
      </c>
      <c r="K10" s="668">
        <v>0</v>
      </c>
      <c r="L10" s="668">
        <v>0</v>
      </c>
      <c r="M10" s="668"/>
      <c r="N10" s="668">
        <v>0</v>
      </c>
      <c r="O10" s="668">
        <v>0</v>
      </c>
      <c r="P10" s="668"/>
      <c r="Q10" s="668">
        <v>20</v>
      </c>
      <c r="R10" s="668">
        <v>20</v>
      </c>
      <c r="S10" s="668"/>
      <c r="T10" s="668">
        <v>0</v>
      </c>
      <c r="U10" s="668">
        <v>0</v>
      </c>
      <c r="V10" s="668"/>
      <c r="W10" s="669">
        <f>SUM(B10,E10,H10,K10,N10,Q10,T10)</f>
        <v>11505</v>
      </c>
      <c r="X10" s="669">
        <f t="shared" si="0"/>
        <v>11927</v>
      </c>
      <c r="Y10" s="669">
        <f t="shared" si="0"/>
        <v>10950</v>
      </c>
    </row>
    <row r="11" spans="1:25" ht="24" customHeight="1">
      <c r="A11" s="670" t="s">
        <v>153</v>
      </c>
      <c r="B11" s="669">
        <f t="shared" ref="B11:Y11" si="1">SUM(B8:B10)</f>
        <v>76676</v>
      </c>
      <c r="C11" s="669">
        <f t="shared" ref="C11" si="2">SUM(C8:C10)</f>
        <v>75988</v>
      </c>
      <c r="D11" s="669">
        <f t="shared" si="1"/>
        <v>77949</v>
      </c>
      <c r="E11" s="669">
        <f t="shared" si="1"/>
        <v>20584</v>
      </c>
      <c r="F11" s="669">
        <f t="shared" ref="F11" si="3">SUM(F8:F10)</f>
        <v>20481</v>
      </c>
      <c r="G11" s="669">
        <f t="shared" si="1"/>
        <v>20133</v>
      </c>
      <c r="H11" s="669">
        <f t="shared" si="1"/>
        <v>7588</v>
      </c>
      <c r="I11" s="669">
        <f t="shared" ref="I11" si="4">SUM(I8:I10)</f>
        <v>6855</v>
      </c>
      <c r="J11" s="669">
        <f t="shared" si="1"/>
        <v>6645</v>
      </c>
      <c r="K11" s="669">
        <f t="shared" si="1"/>
        <v>0</v>
      </c>
      <c r="L11" s="669">
        <f t="shared" ref="L11" si="5">SUM(L8:L10)</f>
        <v>0</v>
      </c>
      <c r="M11" s="669">
        <f t="shared" si="1"/>
        <v>0</v>
      </c>
      <c r="N11" s="669">
        <f t="shared" si="1"/>
        <v>0</v>
      </c>
      <c r="O11" s="669">
        <f t="shared" ref="O11" si="6">SUM(O8:O10)</f>
        <v>0</v>
      </c>
      <c r="P11" s="669">
        <f t="shared" si="1"/>
        <v>0</v>
      </c>
      <c r="Q11" s="669">
        <f t="shared" si="1"/>
        <v>775</v>
      </c>
      <c r="R11" s="669">
        <f t="shared" ref="R11" si="7">SUM(R8:R10)</f>
        <v>82</v>
      </c>
      <c r="S11" s="669">
        <f t="shared" si="1"/>
        <v>62</v>
      </c>
      <c r="T11" s="669">
        <f t="shared" si="1"/>
        <v>1000</v>
      </c>
      <c r="U11" s="669">
        <f t="shared" ref="U11" si="8">SUM(U8:U10)</f>
        <v>1861</v>
      </c>
      <c r="V11" s="669">
        <f t="shared" si="1"/>
        <v>0</v>
      </c>
      <c r="W11" s="669">
        <f t="shared" si="1"/>
        <v>106623</v>
      </c>
      <c r="X11" s="669">
        <f>SUM(X8:X10)</f>
        <v>105267</v>
      </c>
      <c r="Y11" s="669">
        <f t="shared" si="1"/>
        <v>104789</v>
      </c>
    </row>
  </sheetData>
  <mergeCells count="10">
    <mergeCell ref="A3:W3"/>
    <mergeCell ref="A4:W4"/>
    <mergeCell ref="B6:D6"/>
    <mergeCell ref="E6:G6"/>
    <mergeCell ref="H6:J6"/>
    <mergeCell ref="K6:M6"/>
    <mergeCell ref="N6:P6"/>
    <mergeCell ref="Q6:S6"/>
    <mergeCell ref="T6:V6"/>
    <mergeCell ref="W6:Y6"/>
  </mergeCells>
  <pageMargins left="0.98425196850393704" right="0.98425196850393704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view="pageBreakPreview" topLeftCell="D1" zoomScaleNormal="100" zoomScaleSheetLayoutView="80" workbookViewId="0">
      <selection activeCell="Y1" sqref="Y1"/>
    </sheetView>
  </sheetViews>
  <sheetFormatPr defaultRowHeight="16.5"/>
  <cols>
    <col min="1" max="1" width="15.28515625" style="671" customWidth="1"/>
    <col min="2" max="4" width="8.140625" style="656" customWidth="1"/>
    <col min="5" max="7" width="8" style="656" customWidth="1"/>
    <col min="8" max="10" width="8.28515625" style="656" customWidth="1"/>
    <col min="11" max="11" width="8.28515625" style="656" bestFit="1" customWidth="1"/>
    <col min="12" max="12" width="8.28515625" style="656" customWidth="1"/>
    <col min="13" max="13" width="7.28515625" style="656" customWidth="1"/>
    <col min="14" max="14" width="8.28515625" style="656" bestFit="1" customWidth="1"/>
    <col min="15" max="15" width="6.85546875" style="656" bestFit="1" customWidth="1"/>
    <col min="16" max="16" width="6.5703125" style="656" customWidth="1"/>
    <col min="17" max="17" width="8.28515625" style="656" bestFit="1" customWidth="1"/>
    <col min="18" max="18" width="7" style="656" bestFit="1" customWidth="1"/>
    <col min="19" max="19" width="7.140625" style="656" customWidth="1"/>
    <col min="20" max="20" width="10.140625" style="672" bestFit="1" customWidth="1"/>
    <col min="21" max="21" width="10.140625" style="672" customWidth="1"/>
    <col min="22" max="22" width="8.7109375" style="672" customWidth="1"/>
    <col min="23" max="256" width="9.140625" style="656"/>
    <col min="257" max="257" width="15.28515625" style="656" customWidth="1"/>
    <col min="258" max="260" width="8.140625" style="656" customWidth="1"/>
    <col min="261" max="263" width="8" style="656" customWidth="1"/>
    <col min="264" max="266" width="8.28515625" style="656" customWidth="1"/>
    <col min="267" max="267" width="8.28515625" style="656" bestFit="1" customWidth="1"/>
    <col min="268" max="268" width="8.28515625" style="656" customWidth="1"/>
    <col min="269" max="269" width="7.28515625" style="656" customWidth="1"/>
    <col min="270" max="270" width="8.28515625" style="656" bestFit="1" customWidth="1"/>
    <col min="271" max="271" width="8.28515625" style="656" customWidth="1"/>
    <col min="272" max="272" width="9.85546875" style="656" customWidth="1"/>
    <col min="273" max="273" width="11.5703125" style="656" bestFit="1" customWidth="1"/>
    <col min="274" max="274" width="11.5703125" style="656" customWidth="1"/>
    <col min="275" max="275" width="7.140625" style="656" customWidth="1"/>
    <col min="276" max="276" width="10.140625" style="656" bestFit="1" customWidth="1"/>
    <col min="277" max="277" width="10.140625" style="656" customWidth="1"/>
    <col min="278" max="278" width="8.7109375" style="656" customWidth="1"/>
    <col min="279" max="512" width="9.140625" style="656"/>
    <col min="513" max="513" width="15.28515625" style="656" customWidth="1"/>
    <col min="514" max="516" width="8.140625" style="656" customWidth="1"/>
    <col min="517" max="519" width="8" style="656" customWidth="1"/>
    <col min="520" max="522" width="8.28515625" style="656" customWidth="1"/>
    <col min="523" max="523" width="8.28515625" style="656" bestFit="1" customWidth="1"/>
    <col min="524" max="524" width="8.28515625" style="656" customWidth="1"/>
    <col min="525" max="525" width="7.28515625" style="656" customWidth="1"/>
    <col min="526" max="526" width="8.28515625" style="656" bestFit="1" customWidth="1"/>
    <col min="527" max="527" width="8.28515625" style="656" customWidth="1"/>
    <col min="528" max="528" width="9.85546875" style="656" customWidth="1"/>
    <col min="529" max="529" width="11.5703125" style="656" bestFit="1" customWidth="1"/>
    <col min="530" max="530" width="11.5703125" style="656" customWidth="1"/>
    <col min="531" max="531" width="7.140625" style="656" customWidth="1"/>
    <col min="532" max="532" width="10.140625" style="656" bestFit="1" customWidth="1"/>
    <col min="533" max="533" width="10.140625" style="656" customWidth="1"/>
    <col min="534" max="534" width="8.7109375" style="656" customWidth="1"/>
    <col min="535" max="768" width="9.140625" style="656"/>
    <col min="769" max="769" width="15.28515625" style="656" customWidth="1"/>
    <col min="770" max="772" width="8.140625" style="656" customWidth="1"/>
    <col min="773" max="775" width="8" style="656" customWidth="1"/>
    <col min="776" max="778" width="8.28515625" style="656" customWidth="1"/>
    <col min="779" max="779" width="8.28515625" style="656" bestFit="1" customWidth="1"/>
    <col min="780" max="780" width="8.28515625" style="656" customWidth="1"/>
    <col min="781" max="781" width="7.28515625" style="656" customWidth="1"/>
    <col min="782" max="782" width="8.28515625" style="656" bestFit="1" customWidth="1"/>
    <col min="783" max="783" width="8.28515625" style="656" customWidth="1"/>
    <col min="784" max="784" width="9.85546875" style="656" customWidth="1"/>
    <col min="785" max="785" width="11.5703125" style="656" bestFit="1" customWidth="1"/>
    <col min="786" max="786" width="11.5703125" style="656" customWidth="1"/>
    <col min="787" max="787" width="7.140625" style="656" customWidth="1"/>
    <col min="788" max="788" width="10.140625" style="656" bestFit="1" customWidth="1"/>
    <col min="789" max="789" width="10.140625" style="656" customWidth="1"/>
    <col min="790" max="790" width="8.7109375" style="656" customWidth="1"/>
    <col min="791" max="1024" width="9.140625" style="656"/>
    <col min="1025" max="1025" width="15.28515625" style="656" customWidth="1"/>
    <col min="1026" max="1028" width="8.140625" style="656" customWidth="1"/>
    <col min="1029" max="1031" width="8" style="656" customWidth="1"/>
    <col min="1032" max="1034" width="8.28515625" style="656" customWidth="1"/>
    <col min="1035" max="1035" width="8.28515625" style="656" bestFit="1" customWidth="1"/>
    <col min="1036" max="1036" width="8.28515625" style="656" customWidth="1"/>
    <col min="1037" max="1037" width="7.28515625" style="656" customWidth="1"/>
    <col min="1038" max="1038" width="8.28515625" style="656" bestFit="1" customWidth="1"/>
    <col min="1039" max="1039" width="8.28515625" style="656" customWidth="1"/>
    <col min="1040" max="1040" width="9.85546875" style="656" customWidth="1"/>
    <col min="1041" max="1041" width="11.5703125" style="656" bestFit="1" customWidth="1"/>
    <col min="1042" max="1042" width="11.5703125" style="656" customWidth="1"/>
    <col min="1043" max="1043" width="7.140625" style="656" customWidth="1"/>
    <col min="1044" max="1044" width="10.140625" style="656" bestFit="1" customWidth="1"/>
    <col min="1045" max="1045" width="10.140625" style="656" customWidth="1"/>
    <col min="1046" max="1046" width="8.7109375" style="656" customWidth="1"/>
    <col min="1047" max="1280" width="9.140625" style="656"/>
    <col min="1281" max="1281" width="15.28515625" style="656" customWidth="1"/>
    <col min="1282" max="1284" width="8.140625" style="656" customWidth="1"/>
    <col min="1285" max="1287" width="8" style="656" customWidth="1"/>
    <col min="1288" max="1290" width="8.28515625" style="656" customWidth="1"/>
    <col min="1291" max="1291" width="8.28515625" style="656" bestFit="1" customWidth="1"/>
    <col min="1292" max="1292" width="8.28515625" style="656" customWidth="1"/>
    <col min="1293" max="1293" width="7.28515625" style="656" customWidth="1"/>
    <col min="1294" max="1294" width="8.28515625" style="656" bestFit="1" customWidth="1"/>
    <col min="1295" max="1295" width="8.28515625" style="656" customWidth="1"/>
    <col min="1296" max="1296" width="9.85546875" style="656" customWidth="1"/>
    <col min="1297" max="1297" width="11.5703125" style="656" bestFit="1" customWidth="1"/>
    <col min="1298" max="1298" width="11.5703125" style="656" customWidth="1"/>
    <col min="1299" max="1299" width="7.140625" style="656" customWidth="1"/>
    <col min="1300" max="1300" width="10.140625" style="656" bestFit="1" customWidth="1"/>
    <col min="1301" max="1301" width="10.140625" style="656" customWidth="1"/>
    <col min="1302" max="1302" width="8.7109375" style="656" customWidth="1"/>
    <col min="1303" max="1536" width="9.140625" style="656"/>
    <col min="1537" max="1537" width="15.28515625" style="656" customWidth="1"/>
    <col min="1538" max="1540" width="8.140625" style="656" customWidth="1"/>
    <col min="1541" max="1543" width="8" style="656" customWidth="1"/>
    <col min="1544" max="1546" width="8.28515625" style="656" customWidth="1"/>
    <col min="1547" max="1547" width="8.28515625" style="656" bestFit="1" customWidth="1"/>
    <col min="1548" max="1548" width="8.28515625" style="656" customWidth="1"/>
    <col min="1549" max="1549" width="7.28515625" style="656" customWidth="1"/>
    <col min="1550" max="1550" width="8.28515625" style="656" bestFit="1" customWidth="1"/>
    <col min="1551" max="1551" width="8.28515625" style="656" customWidth="1"/>
    <col min="1552" max="1552" width="9.85546875" style="656" customWidth="1"/>
    <col min="1553" max="1553" width="11.5703125" style="656" bestFit="1" customWidth="1"/>
    <col min="1554" max="1554" width="11.5703125" style="656" customWidth="1"/>
    <col min="1555" max="1555" width="7.140625" style="656" customWidth="1"/>
    <col min="1556" max="1556" width="10.140625" style="656" bestFit="1" customWidth="1"/>
    <col min="1557" max="1557" width="10.140625" style="656" customWidth="1"/>
    <col min="1558" max="1558" width="8.7109375" style="656" customWidth="1"/>
    <col min="1559" max="1792" width="9.140625" style="656"/>
    <col min="1793" max="1793" width="15.28515625" style="656" customWidth="1"/>
    <col min="1794" max="1796" width="8.140625" style="656" customWidth="1"/>
    <col min="1797" max="1799" width="8" style="656" customWidth="1"/>
    <col min="1800" max="1802" width="8.28515625" style="656" customWidth="1"/>
    <col min="1803" max="1803" width="8.28515625" style="656" bestFit="1" customWidth="1"/>
    <col min="1804" max="1804" width="8.28515625" style="656" customWidth="1"/>
    <col min="1805" max="1805" width="7.28515625" style="656" customWidth="1"/>
    <col min="1806" max="1806" width="8.28515625" style="656" bestFit="1" customWidth="1"/>
    <col min="1807" max="1807" width="8.28515625" style="656" customWidth="1"/>
    <col min="1808" max="1808" width="9.85546875" style="656" customWidth="1"/>
    <col min="1809" max="1809" width="11.5703125" style="656" bestFit="1" customWidth="1"/>
    <col min="1810" max="1810" width="11.5703125" style="656" customWidth="1"/>
    <col min="1811" max="1811" width="7.140625" style="656" customWidth="1"/>
    <col min="1812" max="1812" width="10.140625" style="656" bestFit="1" customWidth="1"/>
    <col min="1813" max="1813" width="10.140625" style="656" customWidth="1"/>
    <col min="1814" max="1814" width="8.7109375" style="656" customWidth="1"/>
    <col min="1815" max="2048" width="9.140625" style="656"/>
    <col min="2049" max="2049" width="15.28515625" style="656" customWidth="1"/>
    <col min="2050" max="2052" width="8.140625" style="656" customWidth="1"/>
    <col min="2053" max="2055" width="8" style="656" customWidth="1"/>
    <col min="2056" max="2058" width="8.28515625" style="656" customWidth="1"/>
    <col min="2059" max="2059" width="8.28515625" style="656" bestFit="1" customWidth="1"/>
    <col min="2060" max="2060" width="8.28515625" style="656" customWidth="1"/>
    <col min="2061" max="2061" width="7.28515625" style="656" customWidth="1"/>
    <col min="2062" max="2062" width="8.28515625" style="656" bestFit="1" customWidth="1"/>
    <col min="2063" max="2063" width="8.28515625" style="656" customWidth="1"/>
    <col min="2064" max="2064" width="9.85546875" style="656" customWidth="1"/>
    <col min="2065" max="2065" width="11.5703125" style="656" bestFit="1" customWidth="1"/>
    <col min="2066" max="2066" width="11.5703125" style="656" customWidth="1"/>
    <col min="2067" max="2067" width="7.140625" style="656" customWidth="1"/>
    <col min="2068" max="2068" width="10.140625" style="656" bestFit="1" customWidth="1"/>
    <col min="2069" max="2069" width="10.140625" style="656" customWidth="1"/>
    <col min="2070" max="2070" width="8.7109375" style="656" customWidth="1"/>
    <col min="2071" max="2304" width="9.140625" style="656"/>
    <col min="2305" max="2305" width="15.28515625" style="656" customWidth="1"/>
    <col min="2306" max="2308" width="8.140625" style="656" customWidth="1"/>
    <col min="2309" max="2311" width="8" style="656" customWidth="1"/>
    <col min="2312" max="2314" width="8.28515625" style="656" customWidth="1"/>
    <col min="2315" max="2315" width="8.28515625" style="656" bestFit="1" customWidth="1"/>
    <col min="2316" max="2316" width="8.28515625" style="656" customWidth="1"/>
    <col min="2317" max="2317" width="7.28515625" style="656" customWidth="1"/>
    <col min="2318" max="2318" width="8.28515625" style="656" bestFit="1" customWidth="1"/>
    <col min="2319" max="2319" width="8.28515625" style="656" customWidth="1"/>
    <col min="2320" max="2320" width="9.85546875" style="656" customWidth="1"/>
    <col min="2321" max="2321" width="11.5703125" style="656" bestFit="1" customWidth="1"/>
    <col min="2322" max="2322" width="11.5703125" style="656" customWidth="1"/>
    <col min="2323" max="2323" width="7.140625" style="656" customWidth="1"/>
    <col min="2324" max="2324" width="10.140625" style="656" bestFit="1" customWidth="1"/>
    <col min="2325" max="2325" width="10.140625" style="656" customWidth="1"/>
    <col min="2326" max="2326" width="8.7109375" style="656" customWidth="1"/>
    <col min="2327" max="2560" width="9.140625" style="656"/>
    <col min="2561" max="2561" width="15.28515625" style="656" customWidth="1"/>
    <col min="2562" max="2564" width="8.140625" style="656" customWidth="1"/>
    <col min="2565" max="2567" width="8" style="656" customWidth="1"/>
    <col min="2568" max="2570" width="8.28515625" style="656" customWidth="1"/>
    <col min="2571" max="2571" width="8.28515625" style="656" bestFit="1" customWidth="1"/>
    <col min="2572" max="2572" width="8.28515625" style="656" customWidth="1"/>
    <col min="2573" max="2573" width="7.28515625" style="656" customWidth="1"/>
    <col min="2574" max="2574" width="8.28515625" style="656" bestFit="1" customWidth="1"/>
    <col min="2575" max="2575" width="8.28515625" style="656" customWidth="1"/>
    <col min="2576" max="2576" width="9.85546875" style="656" customWidth="1"/>
    <col min="2577" max="2577" width="11.5703125" style="656" bestFit="1" customWidth="1"/>
    <col min="2578" max="2578" width="11.5703125" style="656" customWidth="1"/>
    <col min="2579" max="2579" width="7.140625" style="656" customWidth="1"/>
    <col min="2580" max="2580" width="10.140625" style="656" bestFit="1" customWidth="1"/>
    <col min="2581" max="2581" width="10.140625" style="656" customWidth="1"/>
    <col min="2582" max="2582" width="8.7109375" style="656" customWidth="1"/>
    <col min="2583" max="2816" width="9.140625" style="656"/>
    <col min="2817" max="2817" width="15.28515625" style="656" customWidth="1"/>
    <col min="2818" max="2820" width="8.140625" style="656" customWidth="1"/>
    <col min="2821" max="2823" width="8" style="656" customWidth="1"/>
    <col min="2824" max="2826" width="8.28515625" style="656" customWidth="1"/>
    <col min="2827" max="2827" width="8.28515625" style="656" bestFit="1" customWidth="1"/>
    <col min="2828" max="2828" width="8.28515625" style="656" customWidth="1"/>
    <col min="2829" max="2829" width="7.28515625" style="656" customWidth="1"/>
    <col min="2830" max="2830" width="8.28515625" style="656" bestFit="1" customWidth="1"/>
    <col min="2831" max="2831" width="8.28515625" style="656" customWidth="1"/>
    <col min="2832" max="2832" width="9.85546875" style="656" customWidth="1"/>
    <col min="2833" max="2833" width="11.5703125" style="656" bestFit="1" customWidth="1"/>
    <col min="2834" max="2834" width="11.5703125" style="656" customWidth="1"/>
    <col min="2835" max="2835" width="7.140625" style="656" customWidth="1"/>
    <col min="2836" max="2836" width="10.140625" style="656" bestFit="1" customWidth="1"/>
    <col min="2837" max="2837" width="10.140625" style="656" customWidth="1"/>
    <col min="2838" max="2838" width="8.7109375" style="656" customWidth="1"/>
    <col min="2839" max="3072" width="9.140625" style="656"/>
    <col min="3073" max="3073" width="15.28515625" style="656" customWidth="1"/>
    <col min="3074" max="3076" width="8.140625" style="656" customWidth="1"/>
    <col min="3077" max="3079" width="8" style="656" customWidth="1"/>
    <col min="3080" max="3082" width="8.28515625" style="656" customWidth="1"/>
    <col min="3083" max="3083" width="8.28515625" style="656" bestFit="1" customWidth="1"/>
    <col min="3084" max="3084" width="8.28515625" style="656" customWidth="1"/>
    <col min="3085" max="3085" width="7.28515625" style="656" customWidth="1"/>
    <col min="3086" max="3086" width="8.28515625" style="656" bestFit="1" customWidth="1"/>
    <col min="3087" max="3087" width="8.28515625" style="656" customWidth="1"/>
    <col min="3088" max="3088" width="9.85546875" style="656" customWidth="1"/>
    <col min="3089" max="3089" width="11.5703125" style="656" bestFit="1" customWidth="1"/>
    <col min="3090" max="3090" width="11.5703125" style="656" customWidth="1"/>
    <col min="3091" max="3091" width="7.140625" style="656" customWidth="1"/>
    <col min="3092" max="3092" width="10.140625" style="656" bestFit="1" customWidth="1"/>
    <col min="3093" max="3093" width="10.140625" style="656" customWidth="1"/>
    <col min="3094" max="3094" width="8.7109375" style="656" customWidth="1"/>
    <col min="3095" max="3328" width="9.140625" style="656"/>
    <col min="3329" max="3329" width="15.28515625" style="656" customWidth="1"/>
    <col min="3330" max="3332" width="8.140625" style="656" customWidth="1"/>
    <col min="3333" max="3335" width="8" style="656" customWidth="1"/>
    <col min="3336" max="3338" width="8.28515625" style="656" customWidth="1"/>
    <col min="3339" max="3339" width="8.28515625" style="656" bestFit="1" customWidth="1"/>
    <col min="3340" max="3340" width="8.28515625" style="656" customWidth="1"/>
    <col min="3341" max="3341" width="7.28515625" style="656" customWidth="1"/>
    <col min="3342" max="3342" width="8.28515625" style="656" bestFit="1" customWidth="1"/>
    <col min="3343" max="3343" width="8.28515625" style="656" customWidth="1"/>
    <col min="3344" max="3344" width="9.85546875" style="656" customWidth="1"/>
    <col min="3345" max="3345" width="11.5703125" style="656" bestFit="1" customWidth="1"/>
    <col min="3346" max="3346" width="11.5703125" style="656" customWidth="1"/>
    <col min="3347" max="3347" width="7.140625" style="656" customWidth="1"/>
    <col min="3348" max="3348" width="10.140625" style="656" bestFit="1" customWidth="1"/>
    <col min="3349" max="3349" width="10.140625" style="656" customWidth="1"/>
    <col min="3350" max="3350" width="8.7109375" style="656" customWidth="1"/>
    <col min="3351" max="3584" width="9.140625" style="656"/>
    <col min="3585" max="3585" width="15.28515625" style="656" customWidth="1"/>
    <col min="3586" max="3588" width="8.140625" style="656" customWidth="1"/>
    <col min="3589" max="3591" width="8" style="656" customWidth="1"/>
    <col min="3592" max="3594" width="8.28515625" style="656" customWidth="1"/>
    <col min="3595" max="3595" width="8.28515625" style="656" bestFit="1" customWidth="1"/>
    <col min="3596" max="3596" width="8.28515625" style="656" customWidth="1"/>
    <col min="3597" max="3597" width="7.28515625" style="656" customWidth="1"/>
    <col min="3598" max="3598" width="8.28515625" style="656" bestFit="1" customWidth="1"/>
    <col min="3599" max="3599" width="8.28515625" style="656" customWidth="1"/>
    <col min="3600" max="3600" width="9.85546875" style="656" customWidth="1"/>
    <col min="3601" max="3601" width="11.5703125" style="656" bestFit="1" customWidth="1"/>
    <col min="3602" max="3602" width="11.5703125" style="656" customWidth="1"/>
    <col min="3603" max="3603" width="7.140625" style="656" customWidth="1"/>
    <col min="3604" max="3604" width="10.140625" style="656" bestFit="1" customWidth="1"/>
    <col min="3605" max="3605" width="10.140625" style="656" customWidth="1"/>
    <col min="3606" max="3606" width="8.7109375" style="656" customWidth="1"/>
    <col min="3607" max="3840" width="9.140625" style="656"/>
    <col min="3841" max="3841" width="15.28515625" style="656" customWidth="1"/>
    <col min="3842" max="3844" width="8.140625" style="656" customWidth="1"/>
    <col min="3845" max="3847" width="8" style="656" customWidth="1"/>
    <col min="3848" max="3850" width="8.28515625" style="656" customWidth="1"/>
    <col min="3851" max="3851" width="8.28515625" style="656" bestFit="1" customWidth="1"/>
    <col min="3852" max="3852" width="8.28515625" style="656" customWidth="1"/>
    <col min="3853" max="3853" width="7.28515625" style="656" customWidth="1"/>
    <col min="3854" max="3854" width="8.28515625" style="656" bestFit="1" customWidth="1"/>
    <col min="3855" max="3855" width="8.28515625" style="656" customWidth="1"/>
    <col min="3856" max="3856" width="9.85546875" style="656" customWidth="1"/>
    <col min="3857" max="3857" width="11.5703125" style="656" bestFit="1" customWidth="1"/>
    <col min="3858" max="3858" width="11.5703125" style="656" customWidth="1"/>
    <col min="3859" max="3859" width="7.140625" style="656" customWidth="1"/>
    <col min="3860" max="3860" width="10.140625" style="656" bestFit="1" customWidth="1"/>
    <col min="3861" max="3861" width="10.140625" style="656" customWidth="1"/>
    <col min="3862" max="3862" width="8.7109375" style="656" customWidth="1"/>
    <col min="3863" max="4096" width="9.140625" style="656"/>
    <col min="4097" max="4097" width="15.28515625" style="656" customWidth="1"/>
    <col min="4098" max="4100" width="8.140625" style="656" customWidth="1"/>
    <col min="4101" max="4103" width="8" style="656" customWidth="1"/>
    <col min="4104" max="4106" width="8.28515625" style="656" customWidth="1"/>
    <col min="4107" max="4107" width="8.28515625" style="656" bestFit="1" customWidth="1"/>
    <col min="4108" max="4108" width="8.28515625" style="656" customWidth="1"/>
    <col min="4109" max="4109" width="7.28515625" style="656" customWidth="1"/>
    <col min="4110" max="4110" width="8.28515625" style="656" bestFit="1" customWidth="1"/>
    <col min="4111" max="4111" width="8.28515625" style="656" customWidth="1"/>
    <col min="4112" max="4112" width="9.85546875" style="656" customWidth="1"/>
    <col min="4113" max="4113" width="11.5703125" style="656" bestFit="1" customWidth="1"/>
    <col min="4114" max="4114" width="11.5703125" style="656" customWidth="1"/>
    <col min="4115" max="4115" width="7.140625" style="656" customWidth="1"/>
    <col min="4116" max="4116" width="10.140625" style="656" bestFit="1" customWidth="1"/>
    <col min="4117" max="4117" width="10.140625" style="656" customWidth="1"/>
    <col min="4118" max="4118" width="8.7109375" style="656" customWidth="1"/>
    <col min="4119" max="4352" width="9.140625" style="656"/>
    <col min="4353" max="4353" width="15.28515625" style="656" customWidth="1"/>
    <col min="4354" max="4356" width="8.140625" style="656" customWidth="1"/>
    <col min="4357" max="4359" width="8" style="656" customWidth="1"/>
    <col min="4360" max="4362" width="8.28515625" style="656" customWidth="1"/>
    <col min="4363" max="4363" width="8.28515625" style="656" bestFit="1" customWidth="1"/>
    <col min="4364" max="4364" width="8.28515625" style="656" customWidth="1"/>
    <col min="4365" max="4365" width="7.28515625" style="656" customWidth="1"/>
    <col min="4366" max="4366" width="8.28515625" style="656" bestFit="1" customWidth="1"/>
    <col min="4367" max="4367" width="8.28515625" style="656" customWidth="1"/>
    <col min="4368" max="4368" width="9.85546875" style="656" customWidth="1"/>
    <col min="4369" max="4369" width="11.5703125" style="656" bestFit="1" customWidth="1"/>
    <col min="4370" max="4370" width="11.5703125" style="656" customWidth="1"/>
    <col min="4371" max="4371" width="7.140625" style="656" customWidth="1"/>
    <col min="4372" max="4372" width="10.140625" style="656" bestFit="1" customWidth="1"/>
    <col min="4373" max="4373" width="10.140625" style="656" customWidth="1"/>
    <col min="4374" max="4374" width="8.7109375" style="656" customWidth="1"/>
    <col min="4375" max="4608" width="9.140625" style="656"/>
    <col min="4609" max="4609" width="15.28515625" style="656" customWidth="1"/>
    <col min="4610" max="4612" width="8.140625" style="656" customWidth="1"/>
    <col min="4613" max="4615" width="8" style="656" customWidth="1"/>
    <col min="4616" max="4618" width="8.28515625" style="656" customWidth="1"/>
    <col min="4619" max="4619" width="8.28515625" style="656" bestFit="1" customWidth="1"/>
    <col min="4620" max="4620" width="8.28515625" style="656" customWidth="1"/>
    <col min="4621" max="4621" width="7.28515625" style="656" customWidth="1"/>
    <col min="4622" max="4622" width="8.28515625" style="656" bestFit="1" customWidth="1"/>
    <col min="4623" max="4623" width="8.28515625" style="656" customWidth="1"/>
    <col min="4624" max="4624" width="9.85546875" style="656" customWidth="1"/>
    <col min="4625" max="4625" width="11.5703125" style="656" bestFit="1" customWidth="1"/>
    <col min="4626" max="4626" width="11.5703125" style="656" customWidth="1"/>
    <col min="4627" max="4627" width="7.140625" style="656" customWidth="1"/>
    <col min="4628" max="4628" width="10.140625" style="656" bestFit="1" customWidth="1"/>
    <col min="4629" max="4629" width="10.140625" style="656" customWidth="1"/>
    <col min="4630" max="4630" width="8.7109375" style="656" customWidth="1"/>
    <col min="4631" max="4864" width="9.140625" style="656"/>
    <col min="4865" max="4865" width="15.28515625" style="656" customWidth="1"/>
    <col min="4866" max="4868" width="8.140625" style="656" customWidth="1"/>
    <col min="4869" max="4871" width="8" style="656" customWidth="1"/>
    <col min="4872" max="4874" width="8.28515625" style="656" customWidth="1"/>
    <col min="4875" max="4875" width="8.28515625" style="656" bestFit="1" customWidth="1"/>
    <col min="4876" max="4876" width="8.28515625" style="656" customWidth="1"/>
    <col min="4877" max="4877" width="7.28515625" style="656" customWidth="1"/>
    <col min="4878" max="4878" width="8.28515625" style="656" bestFit="1" customWidth="1"/>
    <col min="4879" max="4879" width="8.28515625" style="656" customWidth="1"/>
    <col min="4880" max="4880" width="9.85546875" style="656" customWidth="1"/>
    <col min="4881" max="4881" width="11.5703125" style="656" bestFit="1" customWidth="1"/>
    <col min="4882" max="4882" width="11.5703125" style="656" customWidth="1"/>
    <col min="4883" max="4883" width="7.140625" style="656" customWidth="1"/>
    <col min="4884" max="4884" width="10.140625" style="656" bestFit="1" customWidth="1"/>
    <col min="4885" max="4885" width="10.140625" style="656" customWidth="1"/>
    <col min="4886" max="4886" width="8.7109375" style="656" customWidth="1"/>
    <col min="4887" max="5120" width="9.140625" style="656"/>
    <col min="5121" max="5121" width="15.28515625" style="656" customWidth="1"/>
    <col min="5122" max="5124" width="8.140625" style="656" customWidth="1"/>
    <col min="5125" max="5127" width="8" style="656" customWidth="1"/>
    <col min="5128" max="5130" width="8.28515625" style="656" customWidth="1"/>
    <col min="5131" max="5131" width="8.28515625" style="656" bestFit="1" customWidth="1"/>
    <col min="5132" max="5132" width="8.28515625" style="656" customWidth="1"/>
    <col min="5133" max="5133" width="7.28515625" style="656" customWidth="1"/>
    <col min="5134" max="5134" width="8.28515625" style="656" bestFit="1" customWidth="1"/>
    <col min="5135" max="5135" width="8.28515625" style="656" customWidth="1"/>
    <col min="5136" max="5136" width="9.85546875" style="656" customWidth="1"/>
    <col min="5137" max="5137" width="11.5703125" style="656" bestFit="1" customWidth="1"/>
    <col min="5138" max="5138" width="11.5703125" style="656" customWidth="1"/>
    <col min="5139" max="5139" width="7.140625" style="656" customWidth="1"/>
    <col min="5140" max="5140" width="10.140625" style="656" bestFit="1" customWidth="1"/>
    <col min="5141" max="5141" width="10.140625" style="656" customWidth="1"/>
    <col min="5142" max="5142" width="8.7109375" style="656" customWidth="1"/>
    <col min="5143" max="5376" width="9.140625" style="656"/>
    <col min="5377" max="5377" width="15.28515625" style="656" customWidth="1"/>
    <col min="5378" max="5380" width="8.140625" style="656" customWidth="1"/>
    <col min="5381" max="5383" width="8" style="656" customWidth="1"/>
    <col min="5384" max="5386" width="8.28515625" style="656" customWidth="1"/>
    <col min="5387" max="5387" width="8.28515625" style="656" bestFit="1" customWidth="1"/>
    <col min="5388" max="5388" width="8.28515625" style="656" customWidth="1"/>
    <col min="5389" max="5389" width="7.28515625" style="656" customWidth="1"/>
    <col min="5390" max="5390" width="8.28515625" style="656" bestFit="1" customWidth="1"/>
    <col min="5391" max="5391" width="8.28515625" style="656" customWidth="1"/>
    <col min="5392" max="5392" width="9.85546875" style="656" customWidth="1"/>
    <col min="5393" max="5393" width="11.5703125" style="656" bestFit="1" customWidth="1"/>
    <col min="5394" max="5394" width="11.5703125" style="656" customWidth="1"/>
    <col min="5395" max="5395" width="7.140625" style="656" customWidth="1"/>
    <col min="5396" max="5396" width="10.140625" style="656" bestFit="1" customWidth="1"/>
    <col min="5397" max="5397" width="10.140625" style="656" customWidth="1"/>
    <col min="5398" max="5398" width="8.7109375" style="656" customWidth="1"/>
    <col min="5399" max="5632" width="9.140625" style="656"/>
    <col min="5633" max="5633" width="15.28515625" style="656" customWidth="1"/>
    <col min="5634" max="5636" width="8.140625" style="656" customWidth="1"/>
    <col min="5637" max="5639" width="8" style="656" customWidth="1"/>
    <col min="5640" max="5642" width="8.28515625" style="656" customWidth="1"/>
    <col min="5643" max="5643" width="8.28515625" style="656" bestFit="1" customWidth="1"/>
    <col min="5644" max="5644" width="8.28515625" style="656" customWidth="1"/>
    <col min="5645" max="5645" width="7.28515625" style="656" customWidth="1"/>
    <col min="5646" max="5646" width="8.28515625" style="656" bestFit="1" customWidth="1"/>
    <col min="5647" max="5647" width="8.28515625" style="656" customWidth="1"/>
    <col min="5648" max="5648" width="9.85546875" style="656" customWidth="1"/>
    <col min="5649" max="5649" width="11.5703125" style="656" bestFit="1" customWidth="1"/>
    <col min="5650" max="5650" width="11.5703125" style="656" customWidth="1"/>
    <col min="5651" max="5651" width="7.140625" style="656" customWidth="1"/>
    <col min="5652" max="5652" width="10.140625" style="656" bestFit="1" customWidth="1"/>
    <col min="5653" max="5653" width="10.140625" style="656" customWidth="1"/>
    <col min="5654" max="5654" width="8.7109375" style="656" customWidth="1"/>
    <col min="5655" max="5888" width="9.140625" style="656"/>
    <col min="5889" max="5889" width="15.28515625" style="656" customWidth="1"/>
    <col min="5890" max="5892" width="8.140625" style="656" customWidth="1"/>
    <col min="5893" max="5895" width="8" style="656" customWidth="1"/>
    <col min="5896" max="5898" width="8.28515625" style="656" customWidth="1"/>
    <col min="5899" max="5899" width="8.28515625" style="656" bestFit="1" customWidth="1"/>
    <col min="5900" max="5900" width="8.28515625" style="656" customWidth="1"/>
    <col min="5901" max="5901" width="7.28515625" style="656" customWidth="1"/>
    <col min="5902" max="5902" width="8.28515625" style="656" bestFit="1" customWidth="1"/>
    <col min="5903" max="5903" width="8.28515625" style="656" customWidth="1"/>
    <col min="5904" max="5904" width="9.85546875" style="656" customWidth="1"/>
    <col min="5905" max="5905" width="11.5703125" style="656" bestFit="1" customWidth="1"/>
    <col min="5906" max="5906" width="11.5703125" style="656" customWidth="1"/>
    <col min="5907" max="5907" width="7.140625" style="656" customWidth="1"/>
    <col min="5908" max="5908" width="10.140625" style="656" bestFit="1" customWidth="1"/>
    <col min="5909" max="5909" width="10.140625" style="656" customWidth="1"/>
    <col min="5910" max="5910" width="8.7109375" style="656" customWidth="1"/>
    <col min="5911" max="6144" width="9.140625" style="656"/>
    <col min="6145" max="6145" width="15.28515625" style="656" customWidth="1"/>
    <col min="6146" max="6148" width="8.140625" style="656" customWidth="1"/>
    <col min="6149" max="6151" width="8" style="656" customWidth="1"/>
    <col min="6152" max="6154" width="8.28515625" style="656" customWidth="1"/>
    <col min="6155" max="6155" width="8.28515625" style="656" bestFit="1" customWidth="1"/>
    <col min="6156" max="6156" width="8.28515625" style="656" customWidth="1"/>
    <col min="6157" max="6157" width="7.28515625" style="656" customWidth="1"/>
    <col min="6158" max="6158" width="8.28515625" style="656" bestFit="1" customWidth="1"/>
    <col min="6159" max="6159" width="8.28515625" style="656" customWidth="1"/>
    <col min="6160" max="6160" width="9.85546875" style="656" customWidth="1"/>
    <col min="6161" max="6161" width="11.5703125" style="656" bestFit="1" customWidth="1"/>
    <col min="6162" max="6162" width="11.5703125" style="656" customWidth="1"/>
    <col min="6163" max="6163" width="7.140625" style="656" customWidth="1"/>
    <col min="6164" max="6164" width="10.140625" style="656" bestFit="1" customWidth="1"/>
    <col min="6165" max="6165" width="10.140625" style="656" customWidth="1"/>
    <col min="6166" max="6166" width="8.7109375" style="656" customWidth="1"/>
    <col min="6167" max="6400" width="9.140625" style="656"/>
    <col min="6401" max="6401" width="15.28515625" style="656" customWidth="1"/>
    <col min="6402" max="6404" width="8.140625" style="656" customWidth="1"/>
    <col min="6405" max="6407" width="8" style="656" customWidth="1"/>
    <col min="6408" max="6410" width="8.28515625" style="656" customWidth="1"/>
    <col min="6411" max="6411" width="8.28515625" style="656" bestFit="1" customWidth="1"/>
    <col min="6412" max="6412" width="8.28515625" style="656" customWidth="1"/>
    <col min="6413" max="6413" width="7.28515625" style="656" customWidth="1"/>
    <col min="6414" max="6414" width="8.28515625" style="656" bestFit="1" customWidth="1"/>
    <col min="6415" max="6415" width="8.28515625" style="656" customWidth="1"/>
    <col min="6416" max="6416" width="9.85546875" style="656" customWidth="1"/>
    <col min="6417" max="6417" width="11.5703125" style="656" bestFit="1" customWidth="1"/>
    <col min="6418" max="6418" width="11.5703125" style="656" customWidth="1"/>
    <col min="6419" max="6419" width="7.140625" style="656" customWidth="1"/>
    <col min="6420" max="6420" width="10.140625" style="656" bestFit="1" customWidth="1"/>
    <col min="6421" max="6421" width="10.140625" style="656" customWidth="1"/>
    <col min="6422" max="6422" width="8.7109375" style="656" customWidth="1"/>
    <col min="6423" max="6656" width="9.140625" style="656"/>
    <col min="6657" max="6657" width="15.28515625" style="656" customWidth="1"/>
    <col min="6658" max="6660" width="8.140625" style="656" customWidth="1"/>
    <col min="6661" max="6663" width="8" style="656" customWidth="1"/>
    <col min="6664" max="6666" width="8.28515625" style="656" customWidth="1"/>
    <col min="6667" max="6667" width="8.28515625" style="656" bestFit="1" customWidth="1"/>
    <col min="6668" max="6668" width="8.28515625" style="656" customWidth="1"/>
    <col min="6669" max="6669" width="7.28515625" style="656" customWidth="1"/>
    <col min="6670" max="6670" width="8.28515625" style="656" bestFit="1" customWidth="1"/>
    <col min="6671" max="6671" width="8.28515625" style="656" customWidth="1"/>
    <col min="6672" max="6672" width="9.85546875" style="656" customWidth="1"/>
    <col min="6673" max="6673" width="11.5703125" style="656" bestFit="1" customWidth="1"/>
    <col min="6674" max="6674" width="11.5703125" style="656" customWidth="1"/>
    <col min="6675" max="6675" width="7.140625" style="656" customWidth="1"/>
    <col min="6676" max="6676" width="10.140625" style="656" bestFit="1" customWidth="1"/>
    <col min="6677" max="6677" width="10.140625" style="656" customWidth="1"/>
    <col min="6678" max="6678" width="8.7109375" style="656" customWidth="1"/>
    <col min="6679" max="6912" width="9.140625" style="656"/>
    <col min="6913" max="6913" width="15.28515625" style="656" customWidth="1"/>
    <col min="6914" max="6916" width="8.140625" style="656" customWidth="1"/>
    <col min="6917" max="6919" width="8" style="656" customWidth="1"/>
    <col min="6920" max="6922" width="8.28515625" style="656" customWidth="1"/>
    <col min="6923" max="6923" width="8.28515625" style="656" bestFit="1" customWidth="1"/>
    <col min="6924" max="6924" width="8.28515625" style="656" customWidth="1"/>
    <col min="6925" max="6925" width="7.28515625" style="656" customWidth="1"/>
    <col min="6926" max="6926" width="8.28515625" style="656" bestFit="1" customWidth="1"/>
    <col min="6927" max="6927" width="8.28515625" style="656" customWidth="1"/>
    <col min="6928" max="6928" width="9.85546875" style="656" customWidth="1"/>
    <col min="6929" max="6929" width="11.5703125" style="656" bestFit="1" customWidth="1"/>
    <col min="6930" max="6930" width="11.5703125" style="656" customWidth="1"/>
    <col min="6931" max="6931" width="7.140625" style="656" customWidth="1"/>
    <col min="6932" max="6932" width="10.140625" style="656" bestFit="1" customWidth="1"/>
    <col min="6933" max="6933" width="10.140625" style="656" customWidth="1"/>
    <col min="6934" max="6934" width="8.7109375" style="656" customWidth="1"/>
    <col min="6935" max="7168" width="9.140625" style="656"/>
    <col min="7169" max="7169" width="15.28515625" style="656" customWidth="1"/>
    <col min="7170" max="7172" width="8.140625" style="656" customWidth="1"/>
    <col min="7173" max="7175" width="8" style="656" customWidth="1"/>
    <col min="7176" max="7178" width="8.28515625" style="656" customWidth="1"/>
    <col min="7179" max="7179" width="8.28515625" style="656" bestFit="1" customWidth="1"/>
    <col min="7180" max="7180" width="8.28515625" style="656" customWidth="1"/>
    <col min="7181" max="7181" width="7.28515625" style="656" customWidth="1"/>
    <col min="7182" max="7182" width="8.28515625" style="656" bestFit="1" customWidth="1"/>
    <col min="7183" max="7183" width="8.28515625" style="656" customWidth="1"/>
    <col min="7184" max="7184" width="9.85546875" style="656" customWidth="1"/>
    <col min="7185" max="7185" width="11.5703125" style="656" bestFit="1" customWidth="1"/>
    <col min="7186" max="7186" width="11.5703125" style="656" customWidth="1"/>
    <col min="7187" max="7187" width="7.140625" style="656" customWidth="1"/>
    <col min="7188" max="7188" width="10.140625" style="656" bestFit="1" customWidth="1"/>
    <col min="7189" max="7189" width="10.140625" style="656" customWidth="1"/>
    <col min="7190" max="7190" width="8.7109375" style="656" customWidth="1"/>
    <col min="7191" max="7424" width="9.140625" style="656"/>
    <col min="7425" max="7425" width="15.28515625" style="656" customWidth="1"/>
    <col min="7426" max="7428" width="8.140625" style="656" customWidth="1"/>
    <col min="7429" max="7431" width="8" style="656" customWidth="1"/>
    <col min="7432" max="7434" width="8.28515625" style="656" customWidth="1"/>
    <col min="7435" max="7435" width="8.28515625" style="656" bestFit="1" customWidth="1"/>
    <col min="7436" max="7436" width="8.28515625" style="656" customWidth="1"/>
    <col min="7437" max="7437" width="7.28515625" style="656" customWidth="1"/>
    <col min="7438" max="7438" width="8.28515625" style="656" bestFit="1" customWidth="1"/>
    <col min="7439" max="7439" width="8.28515625" style="656" customWidth="1"/>
    <col min="7440" max="7440" width="9.85546875" style="656" customWidth="1"/>
    <col min="7441" max="7441" width="11.5703125" style="656" bestFit="1" customWidth="1"/>
    <col min="7442" max="7442" width="11.5703125" style="656" customWidth="1"/>
    <col min="7443" max="7443" width="7.140625" style="656" customWidth="1"/>
    <col min="7444" max="7444" width="10.140625" style="656" bestFit="1" customWidth="1"/>
    <col min="7445" max="7445" width="10.140625" style="656" customWidth="1"/>
    <col min="7446" max="7446" width="8.7109375" style="656" customWidth="1"/>
    <col min="7447" max="7680" width="9.140625" style="656"/>
    <col min="7681" max="7681" width="15.28515625" style="656" customWidth="1"/>
    <col min="7682" max="7684" width="8.140625" style="656" customWidth="1"/>
    <col min="7685" max="7687" width="8" style="656" customWidth="1"/>
    <col min="7688" max="7690" width="8.28515625" style="656" customWidth="1"/>
    <col min="7691" max="7691" width="8.28515625" style="656" bestFit="1" customWidth="1"/>
    <col min="7692" max="7692" width="8.28515625" style="656" customWidth="1"/>
    <col min="7693" max="7693" width="7.28515625" style="656" customWidth="1"/>
    <col min="7694" max="7694" width="8.28515625" style="656" bestFit="1" customWidth="1"/>
    <col min="7695" max="7695" width="8.28515625" style="656" customWidth="1"/>
    <col min="7696" max="7696" width="9.85546875" style="656" customWidth="1"/>
    <col min="7697" max="7697" width="11.5703125" style="656" bestFit="1" customWidth="1"/>
    <col min="7698" max="7698" width="11.5703125" style="656" customWidth="1"/>
    <col min="7699" max="7699" width="7.140625" style="656" customWidth="1"/>
    <col min="7700" max="7700" width="10.140625" style="656" bestFit="1" customWidth="1"/>
    <col min="7701" max="7701" width="10.140625" style="656" customWidth="1"/>
    <col min="7702" max="7702" width="8.7109375" style="656" customWidth="1"/>
    <col min="7703" max="7936" width="9.140625" style="656"/>
    <col min="7937" max="7937" width="15.28515625" style="656" customWidth="1"/>
    <col min="7938" max="7940" width="8.140625" style="656" customWidth="1"/>
    <col min="7941" max="7943" width="8" style="656" customWidth="1"/>
    <col min="7944" max="7946" width="8.28515625" style="656" customWidth="1"/>
    <col min="7947" max="7947" width="8.28515625" style="656" bestFit="1" customWidth="1"/>
    <col min="7948" max="7948" width="8.28515625" style="656" customWidth="1"/>
    <col min="7949" max="7949" width="7.28515625" style="656" customWidth="1"/>
    <col min="7950" max="7950" width="8.28515625" style="656" bestFit="1" customWidth="1"/>
    <col min="7951" max="7951" width="8.28515625" style="656" customWidth="1"/>
    <col min="7952" max="7952" width="9.85546875" style="656" customWidth="1"/>
    <col min="7953" max="7953" width="11.5703125" style="656" bestFit="1" customWidth="1"/>
    <col min="7954" max="7954" width="11.5703125" style="656" customWidth="1"/>
    <col min="7955" max="7955" width="7.140625" style="656" customWidth="1"/>
    <col min="7956" max="7956" width="10.140625" style="656" bestFit="1" customWidth="1"/>
    <col min="7957" max="7957" width="10.140625" style="656" customWidth="1"/>
    <col min="7958" max="7958" width="8.7109375" style="656" customWidth="1"/>
    <col min="7959" max="8192" width="9.140625" style="656"/>
    <col min="8193" max="8193" width="15.28515625" style="656" customWidth="1"/>
    <col min="8194" max="8196" width="8.140625" style="656" customWidth="1"/>
    <col min="8197" max="8199" width="8" style="656" customWidth="1"/>
    <col min="8200" max="8202" width="8.28515625" style="656" customWidth="1"/>
    <col min="8203" max="8203" width="8.28515625" style="656" bestFit="1" customWidth="1"/>
    <col min="8204" max="8204" width="8.28515625" style="656" customWidth="1"/>
    <col min="8205" max="8205" width="7.28515625" style="656" customWidth="1"/>
    <col min="8206" max="8206" width="8.28515625" style="656" bestFit="1" customWidth="1"/>
    <col min="8207" max="8207" width="8.28515625" style="656" customWidth="1"/>
    <col min="8208" max="8208" width="9.85546875" style="656" customWidth="1"/>
    <col min="8209" max="8209" width="11.5703125" style="656" bestFit="1" customWidth="1"/>
    <col min="8210" max="8210" width="11.5703125" style="656" customWidth="1"/>
    <col min="8211" max="8211" width="7.140625" style="656" customWidth="1"/>
    <col min="8212" max="8212" width="10.140625" style="656" bestFit="1" customWidth="1"/>
    <col min="8213" max="8213" width="10.140625" style="656" customWidth="1"/>
    <col min="8214" max="8214" width="8.7109375" style="656" customWidth="1"/>
    <col min="8215" max="8448" width="9.140625" style="656"/>
    <col min="8449" max="8449" width="15.28515625" style="656" customWidth="1"/>
    <col min="8450" max="8452" width="8.140625" style="656" customWidth="1"/>
    <col min="8453" max="8455" width="8" style="656" customWidth="1"/>
    <col min="8456" max="8458" width="8.28515625" style="656" customWidth="1"/>
    <col min="8459" max="8459" width="8.28515625" style="656" bestFit="1" customWidth="1"/>
    <col min="8460" max="8460" width="8.28515625" style="656" customWidth="1"/>
    <col min="8461" max="8461" width="7.28515625" style="656" customWidth="1"/>
    <col min="8462" max="8462" width="8.28515625" style="656" bestFit="1" customWidth="1"/>
    <col min="8463" max="8463" width="8.28515625" style="656" customWidth="1"/>
    <col min="8464" max="8464" width="9.85546875" style="656" customWidth="1"/>
    <col min="8465" max="8465" width="11.5703125" style="656" bestFit="1" customWidth="1"/>
    <col min="8466" max="8466" width="11.5703125" style="656" customWidth="1"/>
    <col min="8467" max="8467" width="7.140625" style="656" customWidth="1"/>
    <col min="8468" max="8468" width="10.140625" style="656" bestFit="1" customWidth="1"/>
    <col min="8469" max="8469" width="10.140625" style="656" customWidth="1"/>
    <col min="8470" max="8470" width="8.7109375" style="656" customWidth="1"/>
    <col min="8471" max="8704" width="9.140625" style="656"/>
    <col min="8705" max="8705" width="15.28515625" style="656" customWidth="1"/>
    <col min="8706" max="8708" width="8.140625" style="656" customWidth="1"/>
    <col min="8709" max="8711" width="8" style="656" customWidth="1"/>
    <col min="8712" max="8714" width="8.28515625" style="656" customWidth="1"/>
    <col min="8715" max="8715" width="8.28515625" style="656" bestFit="1" customWidth="1"/>
    <col min="8716" max="8716" width="8.28515625" style="656" customWidth="1"/>
    <col min="8717" max="8717" width="7.28515625" style="656" customWidth="1"/>
    <col min="8718" max="8718" width="8.28515625" style="656" bestFit="1" customWidth="1"/>
    <col min="8719" max="8719" width="8.28515625" style="656" customWidth="1"/>
    <col min="8720" max="8720" width="9.85546875" style="656" customWidth="1"/>
    <col min="8721" max="8721" width="11.5703125" style="656" bestFit="1" customWidth="1"/>
    <col min="8722" max="8722" width="11.5703125" style="656" customWidth="1"/>
    <col min="8723" max="8723" width="7.140625" style="656" customWidth="1"/>
    <col min="8724" max="8724" width="10.140625" style="656" bestFit="1" customWidth="1"/>
    <col min="8725" max="8725" width="10.140625" style="656" customWidth="1"/>
    <col min="8726" max="8726" width="8.7109375" style="656" customWidth="1"/>
    <col min="8727" max="8960" width="9.140625" style="656"/>
    <col min="8961" max="8961" width="15.28515625" style="656" customWidth="1"/>
    <col min="8962" max="8964" width="8.140625" style="656" customWidth="1"/>
    <col min="8965" max="8967" width="8" style="656" customWidth="1"/>
    <col min="8968" max="8970" width="8.28515625" style="656" customWidth="1"/>
    <col min="8971" max="8971" width="8.28515625" style="656" bestFit="1" customWidth="1"/>
    <col min="8972" max="8972" width="8.28515625" style="656" customWidth="1"/>
    <col min="8973" max="8973" width="7.28515625" style="656" customWidth="1"/>
    <col min="8974" max="8974" width="8.28515625" style="656" bestFit="1" customWidth="1"/>
    <col min="8975" max="8975" width="8.28515625" style="656" customWidth="1"/>
    <col min="8976" max="8976" width="9.85546875" style="656" customWidth="1"/>
    <col min="8977" max="8977" width="11.5703125" style="656" bestFit="1" customWidth="1"/>
    <col min="8978" max="8978" width="11.5703125" style="656" customWidth="1"/>
    <col min="8979" max="8979" width="7.140625" style="656" customWidth="1"/>
    <col min="8980" max="8980" width="10.140625" style="656" bestFit="1" customWidth="1"/>
    <col min="8981" max="8981" width="10.140625" style="656" customWidth="1"/>
    <col min="8982" max="8982" width="8.7109375" style="656" customWidth="1"/>
    <col min="8983" max="9216" width="9.140625" style="656"/>
    <col min="9217" max="9217" width="15.28515625" style="656" customWidth="1"/>
    <col min="9218" max="9220" width="8.140625" style="656" customWidth="1"/>
    <col min="9221" max="9223" width="8" style="656" customWidth="1"/>
    <col min="9224" max="9226" width="8.28515625" style="656" customWidth="1"/>
    <col min="9227" max="9227" width="8.28515625" style="656" bestFit="1" customWidth="1"/>
    <col min="9228" max="9228" width="8.28515625" style="656" customWidth="1"/>
    <col min="9229" max="9229" width="7.28515625" style="656" customWidth="1"/>
    <col min="9230" max="9230" width="8.28515625" style="656" bestFit="1" customWidth="1"/>
    <col min="9231" max="9231" width="8.28515625" style="656" customWidth="1"/>
    <col min="9232" max="9232" width="9.85546875" style="656" customWidth="1"/>
    <col min="9233" max="9233" width="11.5703125" style="656" bestFit="1" customWidth="1"/>
    <col min="9234" max="9234" width="11.5703125" style="656" customWidth="1"/>
    <col min="9235" max="9235" width="7.140625" style="656" customWidth="1"/>
    <col min="9236" max="9236" width="10.140625" style="656" bestFit="1" customWidth="1"/>
    <col min="9237" max="9237" width="10.140625" style="656" customWidth="1"/>
    <col min="9238" max="9238" width="8.7109375" style="656" customWidth="1"/>
    <col min="9239" max="9472" width="9.140625" style="656"/>
    <col min="9473" max="9473" width="15.28515625" style="656" customWidth="1"/>
    <col min="9474" max="9476" width="8.140625" style="656" customWidth="1"/>
    <col min="9477" max="9479" width="8" style="656" customWidth="1"/>
    <col min="9480" max="9482" width="8.28515625" style="656" customWidth="1"/>
    <col min="9483" max="9483" width="8.28515625" style="656" bestFit="1" customWidth="1"/>
    <col min="9484" max="9484" width="8.28515625" style="656" customWidth="1"/>
    <col min="9485" max="9485" width="7.28515625" style="656" customWidth="1"/>
    <col min="9486" max="9486" width="8.28515625" style="656" bestFit="1" customWidth="1"/>
    <col min="9487" max="9487" width="8.28515625" style="656" customWidth="1"/>
    <col min="9488" max="9488" width="9.85546875" style="656" customWidth="1"/>
    <col min="9489" max="9489" width="11.5703125" style="656" bestFit="1" customWidth="1"/>
    <col min="9490" max="9490" width="11.5703125" style="656" customWidth="1"/>
    <col min="9491" max="9491" width="7.140625" style="656" customWidth="1"/>
    <col min="9492" max="9492" width="10.140625" style="656" bestFit="1" customWidth="1"/>
    <col min="9493" max="9493" width="10.140625" style="656" customWidth="1"/>
    <col min="9494" max="9494" width="8.7109375" style="656" customWidth="1"/>
    <col min="9495" max="9728" width="9.140625" style="656"/>
    <col min="9729" max="9729" width="15.28515625" style="656" customWidth="1"/>
    <col min="9730" max="9732" width="8.140625" style="656" customWidth="1"/>
    <col min="9733" max="9735" width="8" style="656" customWidth="1"/>
    <col min="9736" max="9738" width="8.28515625" style="656" customWidth="1"/>
    <col min="9739" max="9739" width="8.28515625" style="656" bestFit="1" customWidth="1"/>
    <col min="9740" max="9740" width="8.28515625" style="656" customWidth="1"/>
    <col min="9741" max="9741" width="7.28515625" style="656" customWidth="1"/>
    <col min="9742" max="9742" width="8.28515625" style="656" bestFit="1" customWidth="1"/>
    <col min="9743" max="9743" width="8.28515625" style="656" customWidth="1"/>
    <col min="9744" max="9744" width="9.85546875" style="656" customWidth="1"/>
    <col min="9745" max="9745" width="11.5703125" style="656" bestFit="1" customWidth="1"/>
    <col min="9746" max="9746" width="11.5703125" style="656" customWidth="1"/>
    <col min="9747" max="9747" width="7.140625" style="656" customWidth="1"/>
    <col min="9748" max="9748" width="10.140625" style="656" bestFit="1" customWidth="1"/>
    <col min="9749" max="9749" width="10.140625" style="656" customWidth="1"/>
    <col min="9750" max="9750" width="8.7109375" style="656" customWidth="1"/>
    <col min="9751" max="9984" width="9.140625" style="656"/>
    <col min="9985" max="9985" width="15.28515625" style="656" customWidth="1"/>
    <col min="9986" max="9988" width="8.140625" style="656" customWidth="1"/>
    <col min="9989" max="9991" width="8" style="656" customWidth="1"/>
    <col min="9992" max="9994" width="8.28515625" style="656" customWidth="1"/>
    <col min="9995" max="9995" width="8.28515625" style="656" bestFit="1" customWidth="1"/>
    <col min="9996" max="9996" width="8.28515625" style="656" customWidth="1"/>
    <col min="9997" max="9997" width="7.28515625" style="656" customWidth="1"/>
    <col min="9998" max="9998" width="8.28515625" style="656" bestFit="1" customWidth="1"/>
    <col min="9999" max="9999" width="8.28515625" style="656" customWidth="1"/>
    <col min="10000" max="10000" width="9.85546875" style="656" customWidth="1"/>
    <col min="10001" max="10001" width="11.5703125" style="656" bestFit="1" customWidth="1"/>
    <col min="10002" max="10002" width="11.5703125" style="656" customWidth="1"/>
    <col min="10003" max="10003" width="7.140625" style="656" customWidth="1"/>
    <col min="10004" max="10004" width="10.140625" style="656" bestFit="1" customWidth="1"/>
    <col min="10005" max="10005" width="10.140625" style="656" customWidth="1"/>
    <col min="10006" max="10006" width="8.7109375" style="656" customWidth="1"/>
    <col min="10007" max="10240" width="9.140625" style="656"/>
    <col min="10241" max="10241" width="15.28515625" style="656" customWidth="1"/>
    <col min="10242" max="10244" width="8.140625" style="656" customWidth="1"/>
    <col min="10245" max="10247" width="8" style="656" customWidth="1"/>
    <col min="10248" max="10250" width="8.28515625" style="656" customWidth="1"/>
    <col min="10251" max="10251" width="8.28515625" style="656" bestFit="1" customWidth="1"/>
    <col min="10252" max="10252" width="8.28515625" style="656" customWidth="1"/>
    <col min="10253" max="10253" width="7.28515625" style="656" customWidth="1"/>
    <col min="10254" max="10254" width="8.28515625" style="656" bestFit="1" customWidth="1"/>
    <col min="10255" max="10255" width="8.28515625" style="656" customWidth="1"/>
    <col min="10256" max="10256" width="9.85546875" style="656" customWidth="1"/>
    <col min="10257" max="10257" width="11.5703125" style="656" bestFit="1" customWidth="1"/>
    <col min="10258" max="10258" width="11.5703125" style="656" customWidth="1"/>
    <col min="10259" max="10259" width="7.140625" style="656" customWidth="1"/>
    <col min="10260" max="10260" width="10.140625" style="656" bestFit="1" customWidth="1"/>
    <col min="10261" max="10261" width="10.140625" style="656" customWidth="1"/>
    <col min="10262" max="10262" width="8.7109375" style="656" customWidth="1"/>
    <col min="10263" max="10496" width="9.140625" style="656"/>
    <col min="10497" max="10497" width="15.28515625" style="656" customWidth="1"/>
    <col min="10498" max="10500" width="8.140625" style="656" customWidth="1"/>
    <col min="10501" max="10503" width="8" style="656" customWidth="1"/>
    <col min="10504" max="10506" width="8.28515625" style="656" customWidth="1"/>
    <col min="10507" max="10507" width="8.28515625" style="656" bestFit="1" customWidth="1"/>
    <col min="10508" max="10508" width="8.28515625" style="656" customWidth="1"/>
    <col min="10509" max="10509" width="7.28515625" style="656" customWidth="1"/>
    <col min="10510" max="10510" width="8.28515625" style="656" bestFit="1" customWidth="1"/>
    <col min="10511" max="10511" width="8.28515625" style="656" customWidth="1"/>
    <col min="10512" max="10512" width="9.85546875" style="656" customWidth="1"/>
    <col min="10513" max="10513" width="11.5703125" style="656" bestFit="1" customWidth="1"/>
    <col min="10514" max="10514" width="11.5703125" style="656" customWidth="1"/>
    <col min="10515" max="10515" width="7.140625" style="656" customWidth="1"/>
    <col min="10516" max="10516" width="10.140625" style="656" bestFit="1" customWidth="1"/>
    <col min="10517" max="10517" width="10.140625" style="656" customWidth="1"/>
    <col min="10518" max="10518" width="8.7109375" style="656" customWidth="1"/>
    <col min="10519" max="10752" width="9.140625" style="656"/>
    <col min="10753" max="10753" width="15.28515625" style="656" customWidth="1"/>
    <col min="10754" max="10756" width="8.140625" style="656" customWidth="1"/>
    <col min="10757" max="10759" width="8" style="656" customWidth="1"/>
    <col min="10760" max="10762" width="8.28515625" style="656" customWidth="1"/>
    <col min="10763" max="10763" width="8.28515625" style="656" bestFit="1" customWidth="1"/>
    <col min="10764" max="10764" width="8.28515625" style="656" customWidth="1"/>
    <col min="10765" max="10765" width="7.28515625" style="656" customWidth="1"/>
    <col min="10766" max="10766" width="8.28515625" style="656" bestFit="1" customWidth="1"/>
    <col min="10767" max="10767" width="8.28515625" style="656" customWidth="1"/>
    <col min="10768" max="10768" width="9.85546875" style="656" customWidth="1"/>
    <col min="10769" max="10769" width="11.5703125" style="656" bestFit="1" customWidth="1"/>
    <col min="10770" max="10770" width="11.5703125" style="656" customWidth="1"/>
    <col min="10771" max="10771" width="7.140625" style="656" customWidth="1"/>
    <col min="10772" max="10772" width="10.140625" style="656" bestFit="1" customWidth="1"/>
    <col min="10773" max="10773" width="10.140625" style="656" customWidth="1"/>
    <col min="10774" max="10774" width="8.7109375" style="656" customWidth="1"/>
    <col min="10775" max="11008" width="9.140625" style="656"/>
    <col min="11009" max="11009" width="15.28515625" style="656" customWidth="1"/>
    <col min="11010" max="11012" width="8.140625" style="656" customWidth="1"/>
    <col min="11013" max="11015" width="8" style="656" customWidth="1"/>
    <col min="11016" max="11018" width="8.28515625" style="656" customWidth="1"/>
    <col min="11019" max="11019" width="8.28515625" style="656" bestFit="1" customWidth="1"/>
    <col min="11020" max="11020" width="8.28515625" style="656" customWidth="1"/>
    <col min="11021" max="11021" width="7.28515625" style="656" customWidth="1"/>
    <col min="11022" max="11022" width="8.28515625" style="656" bestFit="1" customWidth="1"/>
    <col min="11023" max="11023" width="8.28515625" style="656" customWidth="1"/>
    <col min="11024" max="11024" width="9.85546875" style="656" customWidth="1"/>
    <col min="11025" max="11025" width="11.5703125" style="656" bestFit="1" customWidth="1"/>
    <col min="11026" max="11026" width="11.5703125" style="656" customWidth="1"/>
    <col min="11027" max="11027" width="7.140625" style="656" customWidth="1"/>
    <col min="11028" max="11028" width="10.140625" style="656" bestFit="1" customWidth="1"/>
    <col min="11029" max="11029" width="10.140625" style="656" customWidth="1"/>
    <col min="11030" max="11030" width="8.7109375" style="656" customWidth="1"/>
    <col min="11031" max="11264" width="9.140625" style="656"/>
    <col min="11265" max="11265" width="15.28515625" style="656" customWidth="1"/>
    <col min="11266" max="11268" width="8.140625" style="656" customWidth="1"/>
    <col min="11269" max="11271" width="8" style="656" customWidth="1"/>
    <col min="11272" max="11274" width="8.28515625" style="656" customWidth="1"/>
    <col min="11275" max="11275" width="8.28515625" style="656" bestFit="1" customWidth="1"/>
    <col min="11276" max="11276" width="8.28515625" style="656" customWidth="1"/>
    <col min="11277" max="11277" width="7.28515625" style="656" customWidth="1"/>
    <col min="11278" max="11278" width="8.28515625" style="656" bestFit="1" customWidth="1"/>
    <col min="11279" max="11279" width="8.28515625" style="656" customWidth="1"/>
    <col min="11280" max="11280" width="9.85546875" style="656" customWidth="1"/>
    <col min="11281" max="11281" width="11.5703125" style="656" bestFit="1" customWidth="1"/>
    <col min="11282" max="11282" width="11.5703125" style="656" customWidth="1"/>
    <col min="11283" max="11283" width="7.140625" style="656" customWidth="1"/>
    <col min="11284" max="11284" width="10.140625" style="656" bestFit="1" customWidth="1"/>
    <col min="11285" max="11285" width="10.140625" style="656" customWidth="1"/>
    <col min="11286" max="11286" width="8.7109375" style="656" customWidth="1"/>
    <col min="11287" max="11520" width="9.140625" style="656"/>
    <col min="11521" max="11521" width="15.28515625" style="656" customWidth="1"/>
    <col min="11522" max="11524" width="8.140625" style="656" customWidth="1"/>
    <col min="11525" max="11527" width="8" style="656" customWidth="1"/>
    <col min="11528" max="11530" width="8.28515625" style="656" customWidth="1"/>
    <col min="11531" max="11531" width="8.28515625" style="656" bestFit="1" customWidth="1"/>
    <col min="11532" max="11532" width="8.28515625" style="656" customWidth="1"/>
    <col min="11533" max="11533" width="7.28515625" style="656" customWidth="1"/>
    <col min="11534" max="11534" width="8.28515625" style="656" bestFit="1" customWidth="1"/>
    <col min="11535" max="11535" width="8.28515625" style="656" customWidth="1"/>
    <col min="11536" max="11536" width="9.85546875" style="656" customWidth="1"/>
    <col min="11537" max="11537" width="11.5703125" style="656" bestFit="1" customWidth="1"/>
    <col min="11538" max="11538" width="11.5703125" style="656" customWidth="1"/>
    <col min="11539" max="11539" width="7.140625" style="656" customWidth="1"/>
    <col min="11540" max="11540" width="10.140625" style="656" bestFit="1" customWidth="1"/>
    <col min="11541" max="11541" width="10.140625" style="656" customWidth="1"/>
    <col min="11542" max="11542" width="8.7109375" style="656" customWidth="1"/>
    <col min="11543" max="11776" width="9.140625" style="656"/>
    <col min="11777" max="11777" width="15.28515625" style="656" customWidth="1"/>
    <col min="11778" max="11780" width="8.140625" style="656" customWidth="1"/>
    <col min="11781" max="11783" width="8" style="656" customWidth="1"/>
    <col min="11784" max="11786" width="8.28515625" style="656" customWidth="1"/>
    <col min="11787" max="11787" width="8.28515625" style="656" bestFit="1" customWidth="1"/>
    <col min="11788" max="11788" width="8.28515625" style="656" customWidth="1"/>
    <col min="11789" max="11789" width="7.28515625" style="656" customWidth="1"/>
    <col min="11790" max="11790" width="8.28515625" style="656" bestFit="1" customWidth="1"/>
    <col min="11791" max="11791" width="8.28515625" style="656" customWidth="1"/>
    <col min="11792" max="11792" width="9.85546875" style="656" customWidth="1"/>
    <col min="11793" max="11793" width="11.5703125" style="656" bestFit="1" customWidth="1"/>
    <col min="11794" max="11794" width="11.5703125" style="656" customWidth="1"/>
    <col min="11795" max="11795" width="7.140625" style="656" customWidth="1"/>
    <col min="11796" max="11796" width="10.140625" style="656" bestFit="1" customWidth="1"/>
    <col min="11797" max="11797" width="10.140625" style="656" customWidth="1"/>
    <col min="11798" max="11798" width="8.7109375" style="656" customWidth="1"/>
    <col min="11799" max="12032" width="9.140625" style="656"/>
    <col min="12033" max="12033" width="15.28515625" style="656" customWidth="1"/>
    <col min="12034" max="12036" width="8.140625" style="656" customWidth="1"/>
    <col min="12037" max="12039" width="8" style="656" customWidth="1"/>
    <col min="12040" max="12042" width="8.28515625" style="656" customWidth="1"/>
    <col min="12043" max="12043" width="8.28515625" style="656" bestFit="1" customWidth="1"/>
    <col min="12044" max="12044" width="8.28515625" style="656" customWidth="1"/>
    <col min="12045" max="12045" width="7.28515625" style="656" customWidth="1"/>
    <col min="12046" max="12046" width="8.28515625" style="656" bestFit="1" customWidth="1"/>
    <col min="12047" max="12047" width="8.28515625" style="656" customWidth="1"/>
    <col min="12048" max="12048" width="9.85546875" style="656" customWidth="1"/>
    <col min="12049" max="12049" width="11.5703125" style="656" bestFit="1" customWidth="1"/>
    <col min="12050" max="12050" width="11.5703125" style="656" customWidth="1"/>
    <col min="12051" max="12051" width="7.140625" style="656" customWidth="1"/>
    <col min="12052" max="12052" width="10.140625" style="656" bestFit="1" customWidth="1"/>
    <col min="12053" max="12053" width="10.140625" style="656" customWidth="1"/>
    <col min="12054" max="12054" width="8.7109375" style="656" customWidth="1"/>
    <col min="12055" max="12288" width="9.140625" style="656"/>
    <col min="12289" max="12289" width="15.28515625" style="656" customWidth="1"/>
    <col min="12290" max="12292" width="8.140625" style="656" customWidth="1"/>
    <col min="12293" max="12295" width="8" style="656" customWidth="1"/>
    <col min="12296" max="12298" width="8.28515625" style="656" customWidth="1"/>
    <col min="12299" max="12299" width="8.28515625" style="656" bestFit="1" customWidth="1"/>
    <col min="12300" max="12300" width="8.28515625" style="656" customWidth="1"/>
    <col min="12301" max="12301" width="7.28515625" style="656" customWidth="1"/>
    <col min="12302" max="12302" width="8.28515625" style="656" bestFit="1" customWidth="1"/>
    <col min="12303" max="12303" width="8.28515625" style="656" customWidth="1"/>
    <col min="12304" max="12304" width="9.85546875" style="656" customWidth="1"/>
    <col min="12305" max="12305" width="11.5703125" style="656" bestFit="1" customWidth="1"/>
    <col min="12306" max="12306" width="11.5703125" style="656" customWidth="1"/>
    <col min="12307" max="12307" width="7.140625" style="656" customWidth="1"/>
    <col min="12308" max="12308" width="10.140625" style="656" bestFit="1" customWidth="1"/>
    <col min="12309" max="12309" width="10.140625" style="656" customWidth="1"/>
    <col min="12310" max="12310" width="8.7109375" style="656" customWidth="1"/>
    <col min="12311" max="12544" width="9.140625" style="656"/>
    <col min="12545" max="12545" width="15.28515625" style="656" customWidth="1"/>
    <col min="12546" max="12548" width="8.140625" style="656" customWidth="1"/>
    <col min="12549" max="12551" width="8" style="656" customWidth="1"/>
    <col min="12552" max="12554" width="8.28515625" style="656" customWidth="1"/>
    <col min="12555" max="12555" width="8.28515625" style="656" bestFit="1" customWidth="1"/>
    <col min="12556" max="12556" width="8.28515625" style="656" customWidth="1"/>
    <col min="12557" max="12557" width="7.28515625" style="656" customWidth="1"/>
    <col min="12558" max="12558" width="8.28515625" style="656" bestFit="1" customWidth="1"/>
    <col min="12559" max="12559" width="8.28515625" style="656" customWidth="1"/>
    <col min="12560" max="12560" width="9.85546875" style="656" customWidth="1"/>
    <col min="12561" max="12561" width="11.5703125" style="656" bestFit="1" customWidth="1"/>
    <col min="12562" max="12562" width="11.5703125" style="656" customWidth="1"/>
    <col min="12563" max="12563" width="7.140625" style="656" customWidth="1"/>
    <col min="12564" max="12564" width="10.140625" style="656" bestFit="1" customWidth="1"/>
    <col min="12565" max="12565" width="10.140625" style="656" customWidth="1"/>
    <col min="12566" max="12566" width="8.7109375" style="656" customWidth="1"/>
    <col min="12567" max="12800" width="9.140625" style="656"/>
    <col min="12801" max="12801" width="15.28515625" style="656" customWidth="1"/>
    <col min="12802" max="12804" width="8.140625" style="656" customWidth="1"/>
    <col min="12805" max="12807" width="8" style="656" customWidth="1"/>
    <col min="12808" max="12810" width="8.28515625" style="656" customWidth="1"/>
    <col min="12811" max="12811" width="8.28515625" style="656" bestFit="1" customWidth="1"/>
    <col min="12812" max="12812" width="8.28515625" style="656" customWidth="1"/>
    <col min="12813" max="12813" width="7.28515625" style="656" customWidth="1"/>
    <col min="12814" max="12814" width="8.28515625" style="656" bestFit="1" customWidth="1"/>
    <col min="12815" max="12815" width="8.28515625" style="656" customWidth="1"/>
    <col min="12816" max="12816" width="9.85546875" style="656" customWidth="1"/>
    <col min="12817" max="12817" width="11.5703125" style="656" bestFit="1" customWidth="1"/>
    <col min="12818" max="12818" width="11.5703125" style="656" customWidth="1"/>
    <col min="12819" max="12819" width="7.140625" style="656" customWidth="1"/>
    <col min="12820" max="12820" width="10.140625" style="656" bestFit="1" customWidth="1"/>
    <col min="12821" max="12821" width="10.140625" style="656" customWidth="1"/>
    <col min="12822" max="12822" width="8.7109375" style="656" customWidth="1"/>
    <col min="12823" max="13056" width="9.140625" style="656"/>
    <col min="13057" max="13057" width="15.28515625" style="656" customWidth="1"/>
    <col min="13058" max="13060" width="8.140625" style="656" customWidth="1"/>
    <col min="13061" max="13063" width="8" style="656" customWidth="1"/>
    <col min="13064" max="13066" width="8.28515625" style="656" customWidth="1"/>
    <col min="13067" max="13067" width="8.28515625" style="656" bestFit="1" customWidth="1"/>
    <col min="13068" max="13068" width="8.28515625" style="656" customWidth="1"/>
    <col min="13069" max="13069" width="7.28515625" style="656" customWidth="1"/>
    <col min="13070" max="13070" width="8.28515625" style="656" bestFit="1" customWidth="1"/>
    <col min="13071" max="13071" width="8.28515625" style="656" customWidth="1"/>
    <col min="13072" max="13072" width="9.85546875" style="656" customWidth="1"/>
    <col min="13073" max="13073" width="11.5703125" style="656" bestFit="1" customWidth="1"/>
    <col min="13074" max="13074" width="11.5703125" style="656" customWidth="1"/>
    <col min="13075" max="13075" width="7.140625" style="656" customWidth="1"/>
    <col min="13076" max="13076" width="10.140625" style="656" bestFit="1" customWidth="1"/>
    <col min="13077" max="13077" width="10.140625" style="656" customWidth="1"/>
    <col min="13078" max="13078" width="8.7109375" style="656" customWidth="1"/>
    <col min="13079" max="13312" width="9.140625" style="656"/>
    <col min="13313" max="13313" width="15.28515625" style="656" customWidth="1"/>
    <col min="13314" max="13316" width="8.140625" style="656" customWidth="1"/>
    <col min="13317" max="13319" width="8" style="656" customWidth="1"/>
    <col min="13320" max="13322" width="8.28515625" style="656" customWidth="1"/>
    <col min="13323" max="13323" width="8.28515625" style="656" bestFit="1" customWidth="1"/>
    <col min="13324" max="13324" width="8.28515625" style="656" customWidth="1"/>
    <col min="13325" max="13325" width="7.28515625" style="656" customWidth="1"/>
    <col min="13326" max="13326" width="8.28515625" style="656" bestFit="1" customWidth="1"/>
    <col min="13327" max="13327" width="8.28515625" style="656" customWidth="1"/>
    <col min="13328" max="13328" width="9.85546875" style="656" customWidth="1"/>
    <col min="13329" max="13329" width="11.5703125" style="656" bestFit="1" customWidth="1"/>
    <col min="13330" max="13330" width="11.5703125" style="656" customWidth="1"/>
    <col min="13331" max="13331" width="7.140625" style="656" customWidth="1"/>
    <col min="13332" max="13332" width="10.140625" style="656" bestFit="1" customWidth="1"/>
    <col min="13333" max="13333" width="10.140625" style="656" customWidth="1"/>
    <col min="13334" max="13334" width="8.7109375" style="656" customWidth="1"/>
    <col min="13335" max="13568" width="9.140625" style="656"/>
    <col min="13569" max="13569" width="15.28515625" style="656" customWidth="1"/>
    <col min="13570" max="13572" width="8.140625" style="656" customWidth="1"/>
    <col min="13573" max="13575" width="8" style="656" customWidth="1"/>
    <col min="13576" max="13578" width="8.28515625" style="656" customWidth="1"/>
    <col min="13579" max="13579" width="8.28515625" style="656" bestFit="1" customWidth="1"/>
    <col min="13580" max="13580" width="8.28515625" style="656" customWidth="1"/>
    <col min="13581" max="13581" width="7.28515625" style="656" customWidth="1"/>
    <col min="13582" max="13582" width="8.28515625" style="656" bestFit="1" customWidth="1"/>
    <col min="13583" max="13583" width="8.28515625" style="656" customWidth="1"/>
    <col min="13584" max="13584" width="9.85546875" style="656" customWidth="1"/>
    <col min="13585" max="13585" width="11.5703125" style="656" bestFit="1" customWidth="1"/>
    <col min="13586" max="13586" width="11.5703125" style="656" customWidth="1"/>
    <col min="13587" max="13587" width="7.140625" style="656" customWidth="1"/>
    <col min="13588" max="13588" width="10.140625" style="656" bestFit="1" customWidth="1"/>
    <col min="13589" max="13589" width="10.140625" style="656" customWidth="1"/>
    <col min="13590" max="13590" width="8.7109375" style="656" customWidth="1"/>
    <col min="13591" max="13824" width="9.140625" style="656"/>
    <col min="13825" max="13825" width="15.28515625" style="656" customWidth="1"/>
    <col min="13826" max="13828" width="8.140625" style="656" customWidth="1"/>
    <col min="13829" max="13831" width="8" style="656" customWidth="1"/>
    <col min="13832" max="13834" width="8.28515625" style="656" customWidth="1"/>
    <col min="13835" max="13835" width="8.28515625" style="656" bestFit="1" customWidth="1"/>
    <col min="13836" max="13836" width="8.28515625" style="656" customWidth="1"/>
    <col min="13837" max="13837" width="7.28515625" style="656" customWidth="1"/>
    <col min="13838" max="13838" width="8.28515625" style="656" bestFit="1" customWidth="1"/>
    <col min="13839" max="13839" width="8.28515625" style="656" customWidth="1"/>
    <col min="13840" max="13840" width="9.85546875" style="656" customWidth="1"/>
    <col min="13841" max="13841" width="11.5703125" style="656" bestFit="1" customWidth="1"/>
    <col min="13842" max="13842" width="11.5703125" style="656" customWidth="1"/>
    <col min="13843" max="13843" width="7.140625" style="656" customWidth="1"/>
    <col min="13844" max="13844" width="10.140625" style="656" bestFit="1" customWidth="1"/>
    <col min="13845" max="13845" width="10.140625" style="656" customWidth="1"/>
    <col min="13846" max="13846" width="8.7109375" style="656" customWidth="1"/>
    <col min="13847" max="14080" width="9.140625" style="656"/>
    <col min="14081" max="14081" width="15.28515625" style="656" customWidth="1"/>
    <col min="14082" max="14084" width="8.140625" style="656" customWidth="1"/>
    <col min="14085" max="14087" width="8" style="656" customWidth="1"/>
    <col min="14088" max="14090" width="8.28515625" style="656" customWidth="1"/>
    <col min="14091" max="14091" width="8.28515625" style="656" bestFit="1" customWidth="1"/>
    <col min="14092" max="14092" width="8.28515625" style="656" customWidth="1"/>
    <col min="14093" max="14093" width="7.28515625" style="656" customWidth="1"/>
    <col min="14094" max="14094" width="8.28515625" style="656" bestFit="1" customWidth="1"/>
    <col min="14095" max="14095" width="8.28515625" style="656" customWidth="1"/>
    <col min="14096" max="14096" width="9.85546875" style="656" customWidth="1"/>
    <col min="14097" max="14097" width="11.5703125" style="656" bestFit="1" customWidth="1"/>
    <col min="14098" max="14098" width="11.5703125" style="656" customWidth="1"/>
    <col min="14099" max="14099" width="7.140625" style="656" customWidth="1"/>
    <col min="14100" max="14100" width="10.140625" style="656" bestFit="1" customWidth="1"/>
    <col min="14101" max="14101" width="10.140625" style="656" customWidth="1"/>
    <col min="14102" max="14102" width="8.7109375" style="656" customWidth="1"/>
    <col min="14103" max="14336" width="9.140625" style="656"/>
    <col min="14337" max="14337" width="15.28515625" style="656" customWidth="1"/>
    <col min="14338" max="14340" width="8.140625" style="656" customWidth="1"/>
    <col min="14341" max="14343" width="8" style="656" customWidth="1"/>
    <col min="14344" max="14346" width="8.28515625" style="656" customWidth="1"/>
    <col min="14347" max="14347" width="8.28515625" style="656" bestFit="1" customWidth="1"/>
    <col min="14348" max="14348" width="8.28515625" style="656" customWidth="1"/>
    <col min="14349" max="14349" width="7.28515625" style="656" customWidth="1"/>
    <col min="14350" max="14350" width="8.28515625" style="656" bestFit="1" customWidth="1"/>
    <col min="14351" max="14351" width="8.28515625" style="656" customWidth="1"/>
    <col min="14352" max="14352" width="9.85546875" style="656" customWidth="1"/>
    <col min="14353" max="14353" width="11.5703125" style="656" bestFit="1" customWidth="1"/>
    <col min="14354" max="14354" width="11.5703125" style="656" customWidth="1"/>
    <col min="14355" max="14355" width="7.140625" style="656" customWidth="1"/>
    <col min="14356" max="14356" width="10.140625" style="656" bestFit="1" customWidth="1"/>
    <col min="14357" max="14357" width="10.140625" style="656" customWidth="1"/>
    <col min="14358" max="14358" width="8.7109375" style="656" customWidth="1"/>
    <col min="14359" max="14592" width="9.140625" style="656"/>
    <col min="14593" max="14593" width="15.28515625" style="656" customWidth="1"/>
    <col min="14594" max="14596" width="8.140625" style="656" customWidth="1"/>
    <col min="14597" max="14599" width="8" style="656" customWidth="1"/>
    <col min="14600" max="14602" width="8.28515625" style="656" customWidth="1"/>
    <col min="14603" max="14603" width="8.28515625" style="656" bestFit="1" customWidth="1"/>
    <col min="14604" max="14604" width="8.28515625" style="656" customWidth="1"/>
    <col min="14605" max="14605" width="7.28515625" style="656" customWidth="1"/>
    <col min="14606" max="14606" width="8.28515625" style="656" bestFit="1" customWidth="1"/>
    <col min="14607" max="14607" width="8.28515625" style="656" customWidth="1"/>
    <col min="14608" max="14608" width="9.85546875" style="656" customWidth="1"/>
    <col min="14609" max="14609" width="11.5703125" style="656" bestFit="1" customWidth="1"/>
    <col min="14610" max="14610" width="11.5703125" style="656" customWidth="1"/>
    <col min="14611" max="14611" width="7.140625" style="656" customWidth="1"/>
    <col min="14612" max="14612" width="10.140625" style="656" bestFit="1" customWidth="1"/>
    <col min="14613" max="14613" width="10.140625" style="656" customWidth="1"/>
    <col min="14614" max="14614" width="8.7109375" style="656" customWidth="1"/>
    <col min="14615" max="14848" width="9.140625" style="656"/>
    <col min="14849" max="14849" width="15.28515625" style="656" customWidth="1"/>
    <col min="14850" max="14852" width="8.140625" style="656" customWidth="1"/>
    <col min="14853" max="14855" width="8" style="656" customWidth="1"/>
    <col min="14856" max="14858" width="8.28515625" style="656" customWidth="1"/>
    <col min="14859" max="14859" width="8.28515625" style="656" bestFit="1" customWidth="1"/>
    <col min="14860" max="14860" width="8.28515625" style="656" customWidth="1"/>
    <col min="14861" max="14861" width="7.28515625" style="656" customWidth="1"/>
    <col min="14862" max="14862" width="8.28515625" style="656" bestFit="1" customWidth="1"/>
    <col min="14863" max="14863" width="8.28515625" style="656" customWidth="1"/>
    <col min="14864" max="14864" width="9.85546875" style="656" customWidth="1"/>
    <col min="14865" max="14865" width="11.5703125" style="656" bestFit="1" customWidth="1"/>
    <col min="14866" max="14866" width="11.5703125" style="656" customWidth="1"/>
    <col min="14867" max="14867" width="7.140625" style="656" customWidth="1"/>
    <col min="14868" max="14868" width="10.140625" style="656" bestFit="1" customWidth="1"/>
    <col min="14869" max="14869" width="10.140625" style="656" customWidth="1"/>
    <col min="14870" max="14870" width="8.7109375" style="656" customWidth="1"/>
    <col min="14871" max="15104" width="9.140625" style="656"/>
    <col min="15105" max="15105" width="15.28515625" style="656" customWidth="1"/>
    <col min="15106" max="15108" width="8.140625" style="656" customWidth="1"/>
    <col min="15109" max="15111" width="8" style="656" customWidth="1"/>
    <col min="15112" max="15114" width="8.28515625" style="656" customWidth="1"/>
    <col min="15115" max="15115" width="8.28515625" style="656" bestFit="1" customWidth="1"/>
    <col min="15116" max="15116" width="8.28515625" style="656" customWidth="1"/>
    <col min="15117" max="15117" width="7.28515625" style="656" customWidth="1"/>
    <col min="15118" max="15118" width="8.28515625" style="656" bestFit="1" customWidth="1"/>
    <col min="15119" max="15119" width="8.28515625" style="656" customWidth="1"/>
    <col min="15120" max="15120" width="9.85546875" style="656" customWidth="1"/>
    <col min="15121" max="15121" width="11.5703125" style="656" bestFit="1" customWidth="1"/>
    <col min="15122" max="15122" width="11.5703125" style="656" customWidth="1"/>
    <col min="15123" max="15123" width="7.140625" style="656" customWidth="1"/>
    <col min="15124" max="15124" width="10.140625" style="656" bestFit="1" customWidth="1"/>
    <col min="15125" max="15125" width="10.140625" style="656" customWidth="1"/>
    <col min="15126" max="15126" width="8.7109375" style="656" customWidth="1"/>
    <col min="15127" max="15360" width="9.140625" style="656"/>
    <col min="15361" max="15361" width="15.28515625" style="656" customWidth="1"/>
    <col min="15362" max="15364" width="8.140625" style="656" customWidth="1"/>
    <col min="15365" max="15367" width="8" style="656" customWidth="1"/>
    <col min="15368" max="15370" width="8.28515625" style="656" customWidth="1"/>
    <col min="15371" max="15371" width="8.28515625" style="656" bestFit="1" customWidth="1"/>
    <col min="15372" max="15372" width="8.28515625" style="656" customWidth="1"/>
    <col min="15373" max="15373" width="7.28515625" style="656" customWidth="1"/>
    <col min="15374" max="15374" width="8.28515625" style="656" bestFit="1" customWidth="1"/>
    <col min="15375" max="15375" width="8.28515625" style="656" customWidth="1"/>
    <col min="15376" max="15376" width="9.85546875" style="656" customWidth="1"/>
    <col min="15377" max="15377" width="11.5703125" style="656" bestFit="1" customWidth="1"/>
    <col min="15378" max="15378" width="11.5703125" style="656" customWidth="1"/>
    <col min="15379" max="15379" width="7.140625" style="656" customWidth="1"/>
    <col min="15380" max="15380" width="10.140625" style="656" bestFit="1" customWidth="1"/>
    <col min="15381" max="15381" width="10.140625" style="656" customWidth="1"/>
    <col min="15382" max="15382" width="8.7109375" style="656" customWidth="1"/>
    <col min="15383" max="15616" width="9.140625" style="656"/>
    <col min="15617" max="15617" width="15.28515625" style="656" customWidth="1"/>
    <col min="15618" max="15620" width="8.140625" style="656" customWidth="1"/>
    <col min="15621" max="15623" width="8" style="656" customWidth="1"/>
    <col min="15624" max="15626" width="8.28515625" style="656" customWidth="1"/>
    <col min="15627" max="15627" width="8.28515625" style="656" bestFit="1" customWidth="1"/>
    <col min="15628" max="15628" width="8.28515625" style="656" customWidth="1"/>
    <col min="15629" max="15629" width="7.28515625" style="656" customWidth="1"/>
    <col min="15630" max="15630" width="8.28515625" style="656" bestFit="1" customWidth="1"/>
    <col min="15631" max="15631" width="8.28515625" style="656" customWidth="1"/>
    <col min="15632" max="15632" width="9.85546875" style="656" customWidth="1"/>
    <col min="15633" max="15633" width="11.5703125" style="656" bestFit="1" customWidth="1"/>
    <col min="15634" max="15634" width="11.5703125" style="656" customWidth="1"/>
    <col min="15635" max="15635" width="7.140625" style="656" customWidth="1"/>
    <col min="15636" max="15636" width="10.140625" style="656" bestFit="1" customWidth="1"/>
    <col min="15637" max="15637" width="10.140625" style="656" customWidth="1"/>
    <col min="15638" max="15638" width="8.7109375" style="656" customWidth="1"/>
    <col min="15639" max="15872" width="9.140625" style="656"/>
    <col min="15873" max="15873" width="15.28515625" style="656" customWidth="1"/>
    <col min="15874" max="15876" width="8.140625" style="656" customWidth="1"/>
    <col min="15877" max="15879" width="8" style="656" customWidth="1"/>
    <col min="15880" max="15882" width="8.28515625" style="656" customWidth="1"/>
    <col min="15883" max="15883" width="8.28515625" style="656" bestFit="1" customWidth="1"/>
    <col min="15884" max="15884" width="8.28515625" style="656" customWidth="1"/>
    <col min="15885" max="15885" width="7.28515625" style="656" customWidth="1"/>
    <col min="15886" max="15886" width="8.28515625" style="656" bestFit="1" customWidth="1"/>
    <col min="15887" max="15887" width="8.28515625" style="656" customWidth="1"/>
    <col min="15888" max="15888" width="9.85546875" style="656" customWidth="1"/>
    <col min="15889" max="15889" width="11.5703125" style="656" bestFit="1" customWidth="1"/>
    <col min="15890" max="15890" width="11.5703125" style="656" customWidth="1"/>
    <col min="15891" max="15891" width="7.140625" style="656" customWidth="1"/>
    <col min="15892" max="15892" width="10.140625" style="656" bestFit="1" customWidth="1"/>
    <col min="15893" max="15893" width="10.140625" style="656" customWidth="1"/>
    <col min="15894" max="15894" width="8.7109375" style="656" customWidth="1"/>
    <col min="15895" max="16128" width="9.140625" style="656"/>
    <col min="16129" max="16129" width="15.28515625" style="656" customWidth="1"/>
    <col min="16130" max="16132" width="8.140625" style="656" customWidth="1"/>
    <col min="16133" max="16135" width="8" style="656" customWidth="1"/>
    <col min="16136" max="16138" width="8.28515625" style="656" customWidth="1"/>
    <col min="16139" max="16139" width="8.28515625" style="656" bestFit="1" customWidth="1"/>
    <col min="16140" max="16140" width="8.28515625" style="656" customWidth="1"/>
    <col min="16141" max="16141" width="7.28515625" style="656" customWidth="1"/>
    <col min="16142" max="16142" width="8.28515625" style="656" bestFit="1" customWidth="1"/>
    <col min="16143" max="16143" width="8.28515625" style="656" customWidth="1"/>
    <col min="16144" max="16144" width="9.85546875" style="656" customWidth="1"/>
    <col min="16145" max="16145" width="11.5703125" style="656" bestFit="1" customWidth="1"/>
    <col min="16146" max="16146" width="11.5703125" style="656" customWidth="1"/>
    <col min="16147" max="16147" width="7.140625" style="656" customWidth="1"/>
    <col min="16148" max="16148" width="10.140625" style="656" bestFit="1" customWidth="1"/>
    <col min="16149" max="16149" width="10.140625" style="656" customWidth="1"/>
    <col min="16150" max="16150" width="8.7109375" style="656" customWidth="1"/>
    <col min="16151" max="16384" width="9.140625" style="656"/>
  </cols>
  <sheetData>
    <row r="1" spans="1:25">
      <c r="Q1" s="657"/>
      <c r="R1" s="657"/>
      <c r="S1" s="657"/>
      <c r="T1" s="657"/>
      <c r="U1" s="657"/>
      <c r="V1" s="657"/>
      <c r="W1" s="657"/>
      <c r="X1" s="657"/>
      <c r="Y1" s="658" t="s">
        <v>1754</v>
      </c>
    </row>
    <row r="2" spans="1:25">
      <c r="A2" s="657"/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Y2" s="655"/>
    </row>
    <row r="3" spans="1:25">
      <c r="A3" s="710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  <c r="P3" s="711"/>
      <c r="Q3" s="711"/>
      <c r="R3" s="711"/>
      <c r="S3" s="711"/>
      <c r="T3" s="712"/>
      <c r="U3" s="673"/>
      <c r="V3" s="673"/>
    </row>
    <row r="4" spans="1:25">
      <c r="A4" s="703" t="s">
        <v>263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  <c r="P4" s="703"/>
      <c r="Q4" s="703"/>
      <c r="R4" s="703"/>
      <c r="S4" s="703"/>
      <c r="T4" s="712"/>
      <c r="U4" s="673"/>
      <c r="V4" s="673"/>
    </row>
    <row r="5" spans="1:25" s="659" customFormat="1" ht="19.5">
      <c r="A5" s="703" t="s">
        <v>783</v>
      </c>
      <c r="B5" s="703"/>
      <c r="C5" s="703"/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3"/>
      <c r="O5" s="703"/>
      <c r="P5" s="703"/>
      <c r="Q5" s="703"/>
      <c r="R5" s="703"/>
      <c r="S5" s="703"/>
      <c r="T5" s="712"/>
      <c r="U5" s="673"/>
      <c r="V5" s="673"/>
    </row>
    <row r="6" spans="1:25" s="659" customFormat="1" ht="19.5"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2"/>
      <c r="U6" s="658"/>
      <c r="V6" s="658"/>
      <c r="Y6" s="662" t="s">
        <v>154</v>
      </c>
    </row>
    <row r="7" spans="1:25" s="664" customFormat="1" ht="27" customHeight="1">
      <c r="A7" s="663"/>
      <c r="B7" s="704" t="s">
        <v>772</v>
      </c>
      <c r="C7" s="705"/>
      <c r="D7" s="706"/>
      <c r="E7" s="704" t="s">
        <v>773</v>
      </c>
      <c r="F7" s="705"/>
      <c r="G7" s="706"/>
      <c r="H7" s="704" t="s">
        <v>774</v>
      </c>
      <c r="I7" s="705"/>
      <c r="J7" s="706"/>
      <c r="K7" s="704" t="s">
        <v>268</v>
      </c>
      <c r="L7" s="705"/>
      <c r="M7" s="706"/>
      <c r="N7" s="704" t="s">
        <v>269</v>
      </c>
      <c r="O7" s="705"/>
      <c r="P7" s="706"/>
      <c r="Q7" s="704" t="s">
        <v>270</v>
      </c>
      <c r="R7" s="705"/>
      <c r="S7" s="706"/>
      <c r="T7" s="704" t="s">
        <v>138</v>
      </c>
      <c r="U7" s="705"/>
      <c r="V7" s="706"/>
      <c r="W7" s="707" t="s">
        <v>775</v>
      </c>
      <c r="X7" s="708"/>
      <c r="Y7" s="709"/>
    </row>
    <row r="8" spans="1:25" s="664" customFormat="1" ht="33.75" customHeight="1">
      <c r="A8" s="663"/>
      <c r="B8" s="665" t="s">
        <v>776</v>
      </c>
      <c r="C8" s="666" t="s">
        <v>777</v>
      </c>
      <c r="D8" s="666" t="s">
        <v>784</v>
      </c>
      <c r="E8" s="665" t="s">
        <v>776</v>
      </c>
      <c r="F8" s="666" t="s">
        <v>777</v>
      </c>
      <c r="G8" s="666" t="s">
        <v>784</v>
      </c>
      <c r="H8" s="665" t="s">
        <v>776</v>
      </c>
      <c r="I8" s="666" t="s">
        <v>777</v>
      </c>
      <c r="J8" s="666" t="s">
        <v>784</v>
      </c>
      <c r="K8" s="665" t="s">
        <v>776</v>
      </c>
      <c r="L8" s="666" t="s">
        <v>777</v>
      </c>
      <c r="M8" s="666" t="s">
        <v>784</v>
      </c>
      <c r="N8" s="665" t="s">
        <v>776</v>
      </c>
      <c r="O8" s="666" t="s">
        <v>777</v>
      </c>
      <c r="P8" s="666" t="s">
        <v>784</v>
      </c>
      <c r="Q8" s="665" t="s">
        <v>776</v>
      </c>
      <c r="R8" s="666" t="s">
        <v>777</v>
      </c>
      <c r="S8" s="666" t="s">
        <v>784</v>
      </c>
      <c r="T8" s="665" t="s">
        <v>776</v>
      </c>
      <c r="U8" s="666" t="s">
        <v>777</v>
      </c>
      <c r="V8" s="666" t="s">
        <v>784</v>
      </c>
      <c r="W8" s="665" t="s">
        <v>776</v>
      </c>
      <c r="X8" s="666" t="s">
        <v>777</v>
      </c>
      <c r="Y8" s="666" t="s">
        <v>784</v>
      </c>
    </row>
    <row r="9" spans="1:25" ht="23.25" customHeight="1">
      <c r="A9" s="674" t="s">
        <v>781</v>
      </c>
      <c r="B9" s="669">
        <v>174475</v>
      </c>
      <c r="C9" s="669">
        <v>192010</v>
      </c>
      <c r="D9" s="669">
        <v>176592</v>
      </c>
      <c r="E9" s="669">
        <v>47475</v>
      </c>
      <c r="F9" s="669">
        <v>51513</v>
      </c>
      <c r="G9" s="669">
        <v>45749</v>
      </c>
      <c r="H9" s="669">
        <v>83350</v>
      </c>
      <c r="I9" s="669">
        <v>81283</v>
      </c>
      <c r="J9" s="669">
        <v>71581</v>
      </c>
      <c r="K9" s="669"/>
      <c r="L9" s="669"/>
      <c r="M9" s="669"/>
      <c r="N9" s="669"/>
      <c r="O9" s="669"/>
      <c r="P9" s="669"/>
      <c r="Q9" s="669">
        <v>6500</v>
      </c>
      <c r="R9" s="669">
        <v>11500</v>
      </c>
      <c r="S9" s="669">
        <v>8846</v>
      </c>
      <c r="T9" s="675"/>
      <c r="U9" s="675"/>
      <c r="V9" s="675"/>
      <c r="W9" s="675">
        <f t="shared" ref="W9:Y10" si="0">B9+E9+H9+K9+N9+Q9+T9</f>
        <v>311800</v>
      </c>
      <c r="X9" s="675">
        <f t="shared" si="0"/>
        <v>336306</v>
      </c>
      <c r="Y9" s="675">
        <f t="shared" si="0"/>
        <v>302768</v>
      </c>
    </row>
    <row r="10" spans="1:25" ht="34.5" customHeight="1">
      <c r="A10" s="670" t="s">
        <v>782</v>
      </c>
      <c r="B10" s="669">
        <v>20800</v>
      </c>
      <c r="C10" s="669">
        <v>22821</v>
      </c>
      <c r="D10" s="669">
        <v>21156</v>
      </c>
      <c r="E10" s="669">
        <v>5350</v>
      </c>
      <c r="F10" s="669">
        <v>5950</v>
      </c>
      <c r="G10" s="669">
        <v>5785</v>
      </c>
      <c r="H10" s="669">
        <v>4150</v>
      </c>
      <c r="I10" s="669">
        <v>4287</v>
      </c>
      <c r="J10" s="669">
        <v>4270</v>
      </c>
      <c r="K10" s="669"/>
      <c r="L10" s="669"/>
      <c r="M10" s="669"/>
      <c r="N10" s="669"/>
      <c r="O10" s="669"/>
      <c r="P10" s="669"/>
      <c r="Q10" s="669">
        <v>700</v>
      </c>
      <c r="R10" s="669">
        <v>700</v>
      </c>
      <c r="S10" s="669">
        <v>606</v>
      </c>
      <c r="T10" s="675"/>
      <c r="U10" s="675"/>
      <c r="V10" s="675"/>
      <c r="W10" s="675">
        <f t="shared" si="0"/>
        <v>31000</v>
      </c>
      <c r="X10" s="675">
        <f t="shared" si="0"/>
        <v>33758</v>
      </c>
      <c r="Y10" s="675">
        <f t="shared" si="0"/>
        <v>31817</v>
      </c>
    </row>
    <row r="11" spans="1:25" s="677" customFormat="1" ht="24.75" customHeight="1">
      <c r="A11" s="676" t="s">
        <v>153</v>
      </c>
      <c r="B11" s="668">
        <f t="shared" ref="B11:Y11" si="1">SUM(B9:B10)</f>
        <v>195275</v>
      </c>
      <c r="C11" s="668">
        <f t="shared" ref="C11" si="2">SUM(C9:C10)</f>
        <v>214831</v>
      </c>
      <c r="D11" s="668">
        <f t="shared" si="1"/>
        <v>197748</v>
      </c>
      <c r="E11" s="668">
        <f t="shared" si="1"/>
        <v>52825</v>
      </c>
      <c r="F11" s="668">
        <f t="shared" ref="F11" si="3">SUM(F9:F10)</f>
        <v>57463</v>
      </c>
      <c r="G11" s="668">
        <f t="shared" si="1"/>
        <v>51534</v>
      </c>
      <c r="H11" s="668">
        <f t="shared" si="1"/>
        <v>87500</v>
      </c>
      <c r="I11" s="668">
        <f t="shared" ref="I11" si="4">SUM(I9:I10)</f>
        <v>85570</v>
      </c>
      <c r="J11" s="668">
        <f t="shared" si="1"/>
        <v>75851</v>
      </c>
      <c r="K11" s="668">
        <f t="shared" si="1"/>
        <v>0</v>
      </c>
      <c r="L11" s="668">
        <f t="shared" ref="L11" si="5">SUM(L9:L10)</f>
        <v>0</v>
      </c>
      <c r="M11" s="668">
        <f t="shared" si="1"/>
        <v>0</v>
      </c>
      <c r="N11" s="668">
        <f t="shared" si="1"/>
        <v>0</v>
      </c>
      <c r="O11" s="668">
        <f t="shared" ref="O11" si="6">SUM(O9:O10)</f>
        <v>0</v>
      </c>
      <c r="P11" s="668">
        <f t="shared" si="1"/>
        <v>0</v>
      </c>
      <c r="Q11" s="668">
        <f t="shared" si="1"/>
        <v>7200</v>
      </c>
      <c r="R11" s="668">
        <f t="shared" ref="R11" si="7">SUM(R9:R10)</f>
        <v>12200</v>
      </c>
      <c r="S11" s="668">
        <f t="shared" si="1"/>
        <v>9452</v>
      </c>
      <c r="T11" s="668">
        <f t="shared" si="1"/>
        <v>0</v>
      </c>
      <c r="U11" s="668">
        <f t="shared" ref="U11" si="8">SUM(U9:U10)</f>
        <v>0</v>
      </c>
      <c r="V11" s="668">
        <f t="shared" si="1"/>
        <v>0</v>
      </c>
      <c r="W11" s="668">
        <f t="shared" si="1"/>
        <v>342800</v>
      </c>
      <c r="X11" s="668">
        <f>SUM(X9:X10)</f>
        <v>370064</v>
      </c>
      <c r="Y11" s="668">
        <f t="shared" si="1"/>
        <v>334585</v>
      </c>
    </row>
  </sheetData>
  <mergeCells count="11">
    <mergeCell ref="W7:Y7"/>
    <mergeCell ref="A3:T3"/>
    <mergeCell ref="A4:T4"/>
    <mergeCell ref="A5:T5"/>
    <mergeCell ref="B7:D7"/>
    <mergeCell ref="E7:G7"/>
    <mergeCell ref="H7:J7"/>
    <mergeCell ref="K7:M7"/>
    <mergeCell ref="N7:P7"/>
    <mergeCell ref="Q7:S7"/>
    <mergeCell ref="T7:V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7"/>
  <sheetViews>
    <sheetView zoomScaleNormal="100" workbookViewId="0">
      <pane ySplit="5" topLeftCell="A6" activePane="bottomLeft" state="frozen"/>
      <selection pane="bottomLeft" activeCell="H1" sqref="H1"/>
    </sheetView>
  </sheetViews>
  <sheetFormatPr defaultRowHeight="12.75"/>
  <cols>
    <col min="1" max="1" width="55.28515625" style="640" bestFit="1" customWidth="1"/>
    <col min="2" max="2" width="10.5703125" style="640" bestFit="1" customWidth="1"/>
    <col min="3" max="3" width="9.140625" style="640" bestFit="1" customWidth="1"/>
    <col min="4" max="4" width="12.42578125" style="640" bestFit="1" customWidth="1"/>
    <col min="5" max="5" width="11.28515625" style="640" bestFit="1" customWidth="1"/>
    <col min="6" max="6" width="12.42578125" style="640" bestFit="1" customWidth="1"/>
    <col min="7" max="7" width="14" style="640" bestFit="1" customWidth="1"/>
    <col min="8" max="8" width="8.28515625" style="640" bestFit="1" customWidth="1"/>
    <col min="9" max="256" width="9.140625" style="640"/>
    <col min="257" max="257" width="82" style="640" customWidth="1"/>
    <col min="258" max="258" width="10.5703125" style="640" bestFit="1" customWidth="1"/>
    <col min="259" max="259" width="10.140625" style="640" bestFit="1" customWidth="1"/>
    <col min="260" max="512" width="9.140625" style="640"/>
    <col min="513" max="513" width="82" style="640" customWidth="1"/>
    <col min="514" max="514" width="10.5703125" style="640" bestFit="1" customWidth="1"/>
    <col min="515" max="515" width="10.140625" style="640" bestFit="1" customWidth="1"/>
    <col min="516" max="768" width="9.140625" style="640"/>
    <col min="769" max="769" width="82" style="640" customWidth="1"/>
    <col min="770" max="770" width="10.5703125" style="640" bestFit="1" customWidth="1"/>
    <col min="771" max="771" width="10.140625" style="640" bestFit="1" customWidth="1"/>
    <col min="772" max="1024" width="9.140625" style="640"/>
    <col min="1025" max="1025" width="82" style="640" customWidth="1"/>
    <col min="1026" max="1026" width="10.5703125" style="640" bestFit="1" customWidth="1"/>
    <col min="1027" max="1027" width="10.140625" style="640" bestFit="1" customWidth="1"/>
    <col min="1028" max="1280" width="9.140625" style="640"/>
    <col min="1281" max="1281" width="82" style="640" customWidth="1"/>
    <col min="1282" max="1282" width="10.5703125" style="640" bestFit="1" customWidth="1"/>
    <col min="1283" max="1283" width="10.140625" style="640" bestFit="1" customWidth="1"/>
    <col min="1284" max="1536" width="9.140625" style="640"/>
    <col min="1537" max="1537" width="82" style="640" customWidth="1"/>
    <col min="1538" max="1538" width="10.5703125" style="640" bestFit="1" customWidth="1"/>
    <col min="1539" max="1539" width="10.140625" style="640" bestFit="1" customWidth="1"/>
    <col min="1540" max="1792" width="9.140625" style="640"/>
    <col min="1793" max="1793" width="82" style="640" customWidth="1"/>
    <col min="1794" max="1794" width="10.5703125" style="640" bestFit="1" customWidth="1"/>
    <col min="1795" max="1795" width="10.140625" style="640" bestFit="1" customWidth="1"/>
    <col min="1796" max="2048" width="9.140625" style="640"/>
    <col min="2049" max="2049" width="82" style="640" customWidth="1"/>
    <col min="2050" max="2050" width="10.5703125" style="640" bestFit="1" customWidth="1"/>
    <col min="2051" max="2051" width="10.140625" style="640" bestFit="1" customWidth="1"/>
    <col min="2052" max="2304" width="9.140625" style="640"/>
    <col min="2305" max="2305" width="82" style="640" customWidth="1"/>
    <col min="2306" max="2306" width="10.5703125" style="640" bestFit="1" customWidth="1"/>
    <col min="2307" max="2307" width="10.140625" style="640" bestFit="1" customWidth="1"/>
    <col min="2308" max="2560" width="9.140625" style="640"/>
    <col min="2561" max="2561" width="82" style="640" customWidth="1"/>
    <col min="2562" max="2562" width="10.5703125" style="640" bestFit="1" customWidth="1"/>
    <col min="2563" max="2563" width="10.140625" style="640" bestFit="1" customWidth="1"/>
    <col min="2564" max="2816" width="9.140625" style="640"/>
    <col min="2817" max="2817" width="82" style="640" customWidth="1"/>
    <col min="2818" max="2818" width="10.5703125" style="640" bestFit="1" customWidth="1"/>
    <col min="2819" max="2819" width="10.140625" style="640" bestFit="1" customWidth="1"/>
    <col min="2820" max="3072" width="9.140625" style="640"/>
    <col min="3073" max="3073" width="82" style="640" customWidth="1"/>
    <col min="3074" max="3074" width="10.5703125" style="640" bestFit="1" customWidth="1"/>
    <col min="3075" max="3075" width="10.140625" style="640" bestFit="1" customWidth="1"/>
    <col min="3076" max="3328" width="9.140625" style="640"/>
    <col min="3329" max="3329" width="82" style="640" customWidth="1"/>
    <col min="3330" max="3330" width="10.5703125" style="640" bestFit="1" customWidth="1"/>
    <col min="3331" max="3331" width="10.140625" style="640" bestFit="1" customWidth="1"/>
    <col min="3332" max="3584" width="9.140625" style="640"/>
    <col min="3585" max="3585" width="82" style="640" customWidth="1"/>
    <col min="3586" max="3586" width="10.5703125" style="640" bestFit="1" customWidth="1"/>
    <col min="3587" max="3587" width="10.140625" style="640" bestFit="1" customWidth="1"/>
    <col min="3588" max="3840" width="9.140625" style="640"/>
    <col min="3841" max="3841" width="82" style="640" customWidth="1"/>
    <col min="3842" max="3842" width="10.5703125" style="640" bestFit="1" customWidth="1"/>
    <col min="3843" max="3843" width="10.140625" style="640" bestFit="1" customWidth="1"/>
    <col min="3844" max="4096" width="9.140625" style="640"/>
    <col min="4097" max="4097" width="82" style="640" customWidth="1"/>
    <col min="4098" max="4098" width="10.5703125" style="640" bestFit="1" customWidth="1"/>
    <col min="4099" max="4099" width="10.140625" style="640" bestFit="1" customWidth="1"/>
    <col min="4100" max="4352" width="9.140625" style="640"/>
    <col min="4353" max="4353" width="82" style="640" customWidth="1"/>
    <col min="4354" max="4354" width="10.5703125" style="640" bestFit="1" customWidth="1"/>
    <col min="4355" max="4355" width="10.140625" style="640" bestFit="1" customWidth="1"/>
    <col min="4356" max="4608" width="9.140625" style="640"/>
    <col min="4609" max="4609" width="82" style="640" customWidth="1"/>
    <col min="4610" max="4610" width="10.5703125" style="640" bestFit="1" customWidth="1"/>
    <col min="4611" max="4611" width="10.140625" style="640" bestFit="1" customWidth="1"/>
    <col min="4612" max="4864" width="9.140625" style="640"/>
    <col min="4865" max="4865" width="82" style="640" customWidth="1"/>
    <col min="4866" max="4866" width="10.5703125" style="640" bestFit="1" customWidth="1"/>
    <col min="4867" max="4867" width="10.140625" style="640" bestFit="1" customWidth="1"/>
    <col min="4868" max="5120" width="9.140625" style="640"/>
    <col min="5121" max="5121" width="82" style="640" customWidth="1"/>
    <col min="5122" max="5122" width="10.5703125" style="640" bestFit="1" customWidth="1"/>
    <col min="5123" max="5123" width="10.140625" style="640" bestFit="1" customWidth="1"/>
    <col min="5124" max="5376" width="9.140625" style="640"/>
    <col min="5377" max="5377" width="82" style="640" customWidth="1"/>
    <col min="5378" max="5378" width="10.5703125" style="640" bestFit="1" customWidth="1"/>
    <col min="5379" max="5379" width="10.140625" style="640" bestFit="1" customWidth="1"/>
    <col min="5380" max="5632" width="9.140625" style="640"/>
    <col min="5633" max="5633" width="82" style="640" customWidth="1"/>
    <col min="5634" max="5634" width="10.5703125" style="640" bestFit="1" customWidth="1"/>
    <col min="5635" max="5635" width="10.140625" style="640" bestFit="1" customWidth="1"/>
    <col min="5636" max="5888" width="9.140625" style="640"/>
    <col min="5889" max="5889" width="82" style="640" customWidth="1"/>
    <col min="5890" max="5890" width="10.5703125" style="640" bestFit="1" customWidth="1"/>
    <col min="5891" max="5891" width="10.140625" style="640" bestFit="1" customWidth="1"/>
    <col min="5892" max="6144" width="9.140625" style="640"/>
    <col min="6145" max="6145" width="82" style="640" customWidth="1"/>
    <col min="6146" max="6146" width="10.5703125" style="640" bestFit="1" customWidth="1"/>
    <col min="6147" max="6147" width="10.140625" style="640" bestFit="1" customWidth="1"/>
    <col min="6148" max="6400" width="9.140625" style="640"/>
    <col min="6401" max="6401" width="82" style="640" customWidth="1"/>
    <col min="6402" max="6402" width="10.5703125" style="640" bestFit="1" customWidth="1"/>
    <col min="6403" max="6403" width="10.140625" style="640" bestFit="1" customWidth="1"/>
    <col min="6404" max="6656" width="9.140625" style="640"/>
    <col min="6657" max="6657" width="82" style="640" customWidth="1"/>
    <col min="6658" max="6658" width="10.5703125" style="640" bestFit="1" customWidth="1"/>
    <col min="6659" max="6659" width="10.140625" style="640" bestFit="1" customWidth="1"/>
    <col min="6660" max="6912" width="9.140625" style="640"/>
    <col min="6913" max="6913" width="82" style="640" customWidth="1"/>
    <col min="6914" max="6914" width="10.5703125" style="640" bestFit="1" customWidth="1"/>
    <col min="6915" max="6915" width="10.140625" style="640" bestFit="1" customWidth="1"/>
    <col min="6916" max="7168" width="9.140625" style="640"/>
    <col min="7169" max="7169" width="82" style="640" customWidth="1"/>
    <col min="7170" max="7170" width="10.5703125" style="640" bestFit="1" customWidth="1"/>
    <col min="7171" max="7171" width="10.140625" style="640" bestFit="1" customWidth="1"/>
    <col min="7172" max="7424" width="9.140625" style="640"/>
    <col min="7425" max="7425" width="82" style="640" customWidth="1"/>
    <col min="7426" max="7426" width="10.5703125" style="640" bestFit="1" customWidth="1"/>
    <col min="7427" max="7427" width="10.140625" style="640" bestFit="1" customWidth="1"/>
    <col min="7428" max="7680" width="9.140625" style="640"/>
    <col min="7681" max="7681" width="82" style="640" customWidth="1"/>
    <col min="7682" max="7682" width="10.5703125" style="640" bestFit="1" customWidth="1"/>
    <col min="7683" max="7683" width="10.140625" style="640" bestFit="1" customWidth="1"/>
    <col min="7684" max="7936" width="9.140625" style="640"/>
    <col min="7937" max="7937" width="82" style="640" customWidth="1"/>
    <col min="7938" max="7938" width="10.5703125" style="640" bestFit="1" customWidth="1"/>
    <col min="7939" max="7939" width="10.140625" style="640" bestFit="1" customWidth="1"/>
    <col min="7940" max="8192" width="9.140625" style="640"/>
    <col min="8193" max="8193" width="82" style="640" customWidth="1"/>
    <col min="8194" max="8194" width="10.5703125" style="640" bestFit="1" customWidth="1"/>
    <col min="8195" max="8195" width="10.140625" style="640" bestFit="1" customWidth="1"/>
    <col min="8196" max="8448" width="9.140625" style="640"/>
    <col min="8449" max="8449" width="82" style="640" customWidth="1"/>
    <col min="8450" max="8450" width="10.5703125" style="640" bestFit="1" customWidth="1"/>
    <col min="8451" max="8451" width="10.140625" style="640" bestFit="1" customWidth="1"/>
    <col min="8452" max="8704" width="9.140625" style="640"/>
    <col min="8705" max="8705" width="82" style="640" customWidth="1"/>
    <col min="8706" max="8706" width="10.5703125" style="640" bestFit="1" customWidth="1"/>
    <col min="8707" max="8707" width="10.140625" style="640" bestFit="1" customWidth="1"/>
    <col min="8708" max="8960" width="9.140625" style="640"/>
    <col min="8961" max="8961" width="82" style="640" customWidth="1"/>
    <col min="8962" max="8962" width="10.5703125" style="640" bestFit="1" customWidth="1"/>
    <col min="8963" max="8963" width="10.140625" style="640" bestFit="1" customWidth="1"/>
    <col min="8964" max="9216" width="9.140625" style="640"/>
    <col min="9217" max="9217" width="82" style="640" customWidth="1"/>
    <col min="9218" max="9218" width="10.5703125" style="640" bestFit="1" customWidth="1"/>
    <col min="9219" max="9219" width="10.140625" style="640" bestFit="1" customWidth="1"/>
    <col min="9220" max="9472" width="9.140625" style="640"/>
    <col min="9473" max="9473" width="82" style="640" customWidth="1"/>
    <col min="9474" max="9474" width="10.5703125" style="640" bestFit="1" customWidth="1"/>
    <col min="9475" max="9475" width="10.140625" style="640" bestFit="1" customWidth="1"/>
    <col min="9476" max="9728" width="9.140625" style="640"/>
    <col min="9729" max="9729" width="82" style="640" customWidth="1"/>
    <col min="9730" max="9730" width="10.5703125" style="640" bestFit="1" customWidth="1"/>
    <col min="9731" max="9731" width="10.140625" style="640" bestFit="1" customWidth="1"/>
    <col min="9732" max="9984" width="9.140625" style="640"/>
    <col min="9985" max="9985" width="82" style="640" customWidth="1"/>
    <col min="9986" max="9986" width="10.5703125" style="640" bestFit="1" customWidth="1"/>
    <col min="9987" max="9987" width="10.140625" style="640" bestFit="1" customWidth="1"/>
    <col min="9988" max="10240" width="9.140625" style="640"/>
    <col min="10241" max="10241" width="82" style="640" customWidth="1"/>
    <col min="10242" max="10242" width="10.5703125" style="640" bestFit="1" customWidth="1"/>
    <col min="10243" max="10243" width="10.140625" style="640" bestFit="1" customWidth="1"/>
    <col min="10244" max="10496" width="9.140625" style="640"/>
    <col min="10497" max="10497" width="82" style="640" customWidth="1"/>
    <col min="10498" max="10498" width="10.5703125" style="640" bestFit="1" customWidth="1"/>
    <col min="10499" max="10499" width="10.140625" style="640" bestFit="1" customWidth="1"/>
    <col min="10500" max="10752" width="9.140625" style="640"/>
    <col min="10753" max="10753" width="82" style="640" customWidth="1"/>
    <col min="10754" max="10754" width="10.5703125" style="640" bestFit="1" customWidth="1"/>
    <col min="10755" max="10755" width="10.140625" style="640" bestFit="1" customWidth="1"/>
    <col min="10756" max="11008" width="9.140625" style="640"/>
    <col min="11009" max="11009" width="82" style="640" customWidth="1"/>
    <col min="11010" max="11010" width="10.5703125" style="640" bestFit="1" customWidth="1"/>
    <col min="11011" max="11011" width="10.140625" style="640" bestFit="1" customWidth="1"/>
    <col min="11012" max="11264" width="9.140625" style="640"/>
    <col min="11265" max="11265" width="82" style="640" customWidth="1"/>
    <col min="11266" max="11266" width="10.5703125" style="640" bestFit="1" customWidth="1"/>
    <col min="11267" max="11267" width="10.140625" style="640" bestFit="1" customWidth="1"/>
    <col min="11268" max="11520" width="9.140625" style="640"/>
    <col min="11521" max="11521" width="82" style="640" customWidth="1"/>
    <col min="11522" max="11522" width="10.5703125" style="640" bestFit="1" customWidth="1"/>
    <col min="11523" max="11523" width="10.140625" style="640" bestFit="1" customWidth="1"/>
    <col min="11524" max="11776" width="9.140625" style="640"/>
    <col min="11777" max="11777" width="82" style="640" customWidth="1"/>
    <col min="11778" max="11778" width="10.5703125" style="640" bestFit="1" customWidth="1"/>
    <col min="11779" max="11779" width="10.140625" style="640" bestFit="1" customWidth="1"/>
    <col min="11780" max="12032" width="9.140625" style="640"/>
    <col min="12033" max="12033" width="82" style="640" customWidth="1"/>
    <col min="12034" max="12034" width="10.5703125" style="640" bestFit="1" customWidth="1"/>
    <col min="12035" max="12035" width="10.140625" style="640" bestFit="1" customWidth="1"/>
    <col min="12036" max="12288" width="9.140625" style="640"/>
    <col min="12289" max="12289" width="82" style="640" customWidth="1"/>
    <col min="12290" max="12290" width="10.5703125" style="640" bestFit="1" customWidth="1"/>
    <col min="12291" max="12291" width="10.140625" style="640" bestFit="1" customWidth="1"/>
    <col min="12292" max="12544" width="9.140625" style="640"/>
    <col min="12545" max="12545" width="82" style="640" customWidth="1"/>
    <col min="12546" max="12546" width="10.5703125" style="640" bestFit="1" customWidth="1"/>
    <col min="12547" max="12547" width="10.140625" style="640" bestFit="1" customWidth="1"/>
    <col min="12548" max="12800" width="9.140625" style="640"/>
    <col min="12801" max="12801" width="82" style="640" customWidth="1"/>
    <col min="12802" max="12802" width="10.5703125" style="640" bestFit="1" customWidth="1"/>
    <col min="12803" max="12803" width="10.140625" style="640" bestFit="1" customWidth="1"/>
    <col min="12804" max="13056" width="9.140625" style="640"/>
    <col min="13057" max="13057" width="82" style="640" customWidth="1"/>
    <col min="13058" max="13058" width="10.5703125" style="640" bestFit="1" customWidth="1"/>
    <col min="13059" max="13059" width="10.140625" style="640" bestFit="1" customWidth="1"/>
    <col min="13060" max="13312" width="9.140625" style="640"/>
    <col min="13313" max="13313" width="82" style="640" customWidth="1"/>
    <col min="13314" max="13314" width="10.5703125" style="640" bestFit="1" customWidth="1"/>
    <col min="13315" max="13315" width="10.140625" style="640" bestFit="1" customWidth="1"/>
    <col min="13316" max="13568" width="9.140625" style="640"/>
    <col min="13569" max="13569" width="82" style="640" customWidth="1"/>
    <col min="13570" max="13570" width="10.5703125" style="640" bestFit="1" customWidth="1"/>
    <col min="13571" max="13571" width="10.140625" style="640" bestFit="1" customWidth="1"/>
    <col min="13572" max="13824" width="9.140625" style="640"/>
    <col min="13825" max="13825" width="82" style="640" customWidth="1"/>
    <col min="13826" max="13826" width="10.5703125" style="640" bestFit="1" customWidth="1"/>
    <col min="13827" max="13827" width="10.140625" style="640" bestFit="1" customWidth="1"/>
    <col min="13828" max="14080" width="9.140625" style="640"/>
    <col min="14081" max="14081" width="82" style="640" customWidth="1"/>
    <col min="14082" max="14082" width="10.5703125" style="640" bestFit="1" customWidth="1"/>
    <col min="14083" max="14083" width="10.140625" style="640" bestFit="1" customWidth="1"/>
    <col min="14084" max="14336" width="9.140625" style="640"/>
    <col min="14337" max="14337" width="82" style="640" customWidth="1"/>
    <col min="14338" max="14338" width="10.5703125" style="640" bestFit="1" customWidth="1"/>
    <col min="14339" max="14339" width="10.140625" style="640" bestFit="1" customWidth="1"/>
    <col min="14340" max="14592" width="9.140625" style="640"/>
    <col min="14593" max="14593" width="82" style="640" customWidth="1"/>
    <col min="14594" max="14594" width="10.5703125" style="640" bestFit="1" customWidth="1"/>
    <col min="14595" max="14595" width="10.140625" style="640" bestFit="1" customWidth="1"/>
    <col min="14596" max="14848" width="9.140625" style="640"/>
    <col min="14849" max="14849" width="82" style="640" customWidth="1"/>
    <col min="14850" max="14850" width="10.5703125" style="640" bestFit="1" customWidth="1"/>
    <col min="14851" max="14851" width="10.140625" style="640" bestFit="1" customWidth="1"/>
    <col min="14852" max="15104" width="9.140625" style="640"/>
    <col min="15105" max="15105" width="82" style="640" customWidth="1"/>
    <col min="15106" max="15106" width="10.5703125" style="640" bestFit="1" customWidth="1"/>
    <col min="15107" max="15107" width="10.140625" style="640" bestFit="1" customWidth="1"/>
    <col min="15108" max="15360" width="9.140625" style="640"/>
    <col min="15361" max="15361" width="82" style="640" customWidth="1"/>
    <col min="15362" max="15362" width="10.5703125" style="640" bestFit="1" customWidth="1"/>
    <col min="15363" max="15363" width="10.140625" style="640" bestFit="1" customWidth="1"/>
    <col min="15364" max="15616" width="9.140625" style="640"/>
    <col min="15617" max="15617" width="82" style="640" customWidth="1"/>
    <col min="15618" max="15618" width="10.5703125" style="640" bestFit="1" customWidth="1"/>
    <col min="15619" max="15619" width="10.140625" style="640" bestFit="1" customWidth="1"/>
    <col min="15620" max="15872" width="9.140625" style="640"/>
    <col min="15873" max="15873" width="82" style="640" customWidth="1"/>
    <col min="15874" max="15874" width="10.5703125" style="640" bestFit="1" customWidth="1"/>
    <col min="15875" max="15875" width="10.140625" style="640" bestFit="1" customWidth="1"/>
    <col min="15876" max="16128" width="9.140625" style="640"/>
    <col min="16129" max="16129" width="82" style="640" customWidth="1"/>
    <col min="16130" max="16130" width="10.5703125" style="640" bestFit="1" customWidth="1"/>
    <col min="16131" max="16131" width="10.140625" style="640" bestFit="1" customWidth="1"/>
    <col min="16132" max="16384" width="9.140625" style="640"/>
  </cols>
  <sheetData>
    <row r="1" spans="1:14" ht="15">
      <c r="H1" s="654" t="s">
        <v>1755</v>
      </c>
      <c r="I1" s="639"/>
      <c r="J1" s="639"/>
      <c r="K1" s="639"/>
      <c r="L1" s="639"/>
      <c r="M1" s="639"/>
      <c r="N1" s="639"/>
    </row>
    <row r="3" spans="1:14">
      <c r="A3" s="713" t="s">
        <v>769</v>
      </c>
      <c r="B3" s="713"/>
      <c r="C3" s="713"/>
      <c r="D3" s="713"/>
      <c r="E3" s="713"/>
      <c r="F3" s="713"/>
      <c r="G3" s="713"/>
      <c r="H3" s="713"/>
    </row>
    <row r="4" spans="1:14" ht="15.75">
      <c r="A4" s="642"/>
      <c r="B4" s="642"/>
      <c r="C4" s="641"/>
      <c r="D4" s="641"/>
      <c r="E4" s="641"/>
      <c r="F4" s="641"/>
      <c r="G4" s="641"/>
      <c r="H4" s="641"/>
    </row>
    <row r="5" spans="1:14" ht="51">
      <c r="A5" s="653" t="s">
        <v>362</v>
      </c>
      <c r="B5" s="643" t="s">
        <v>258</v>
      </c>
      <c r="C5" s="644" t="s">
        <v>259</v>
      </c>
      <c r="D5" s="644" t="s">
        <v>262</v>
      </c>
      <c r="E5" s="644" t="s">
        <v>257</v>
      </c>
      <c r="F5" s="644" t="s">
        <v>263</v>
      </c>
      <c r="G5" s="644" t="s">
        <v>541</v>
      </c>
      <c r="H5" s="641" t="s">
        <v>224</v>
      </c>
    </row>
    <row r="6" spans="1:14">
      <c r="A6" s="645" t="s">
        <v>750</v>
      </c>
      <c r="B6" s="646">
        <v>8399</v>
      </c>
      <c r="C6" s="646">
        <v>8687</v>
      </c>
      <c r="D6" s="647">
        <v>90592</v>
      </c>
      <c r="E6" s="647">
        <v>1159</v>
      </c>
      <c r="F6" s="647">
        <v>42310</v>
      </c>
      <c r="G6" s="647">
        <v>3193565</v>
      </c>
      <c r="H6" s="648">
        <f>SUM(B6:G6)</f>
        <v>3344712</v>
      </c>
    </row>
    <row r="7" spans="1:14">
      <c r="A7" s="645" t="s">
        <v>751</v>
      </c>
      <c r="B7" s="646">
        <v>241378</v>
      </c>
      <c r="C7" s="646">
        <v>32640</v>
      </c>
      <c r="D7" s="647">
        <v>295279</v>
      </c>
      <c r="E7" s="647">
        <v>104789</v>
      </c>
      <c r="F7" s="647">
        <v>334585</v>
      </c>
      <c r="G7" s="647">
        <v>1995119</v>
      </c>
      <c r="H7" s="648">
        <f t="shared" ref="H7:H24" si="0">SUM(B7:G7)</f>
        <v>3003790</v>
      </c>
    </row>
    <row r="8" spans="1:14">
      <c r="A8" s="649" t="s">
        <v>752</v>
      </c>
      <c r="B8" s="650">
        <v>-232979</v>
      </c>
      <c r="C8" s="650">
        <v>-23953</v>
      </c>
      <c r="D8" s="651">
        <v>-204687</v>
      </c>
      <c r="E8" s="651">
        <v>-103630</v>
      </c>
      <c r="F8" s="651">
        <v>-292275</v>
      </c>
      <c r="G8" s="651">
        <v>1198446</v>
      </c>
      <c r="H8" s="652">
        <f t="shared" si="0"/>
        <v>340922</v>
      </c>
    </row>
    <row r="9" spans="1:14">
      <c r="A9" s="645" t="s">
        <v>753</v>
      </c>
      <c r="B9" s="646">
        <v>233684</v>
      </c>
      <c r="C9" s="646">
        <v>24486</v>
      </c>
      <c r="D9" s="647">
        <v>205280</v>
      </c>
      <c r="E9" s="647">
        <v>103691</v>
      </c>
      <c r="F9" s="647">
        <v>297063</v>
      </c>
      <c r="G9" s="647">
        <v>344312</v>
      </c>
      <c r="H9" s="648">
        <f t="shared" si="0"/>
        <v>1208516</v>
      </c>
    </row>
    <row r="10" spans="1:14">
      <c r="A10" s="645" t="s">
        <v>754</v>
      </c>
      <c r="B10" s="646">
        <v>0</v>
      </c>
      <c r="C10" s="646">
        <v>0</v>
      </c>
      <c r="D10" s="647">
        <v>0</v>
      </c>
      <c r="E10" s="647">
        <v>0</v>
      </c>
      <c r="F10" s="647">
        <v>0</v>
      </c>
      <c r="G10" s="647">
        <v>1238798</v>
      </c>
      <c r="H10" s="648">
        <f t="shared" si="0"/>
        <v>1238798</v>
      </c>
    </row>
    <row r="11" spans="1:14">
      <c r="A11" s="649" t="s">
        <v>755</v>
      </c>
      <c r="B11" s="650">
        <v>233684</v>
      </c>
      <c r="C11" s="650">
        <v>24486</v>
      </c>
      <c r="D11" s="651">
        <v>205280</v>
      </c>
      <c r="E11" s="651">
        <v>103691</v>
      </c>
      <c r="F11" s="651">
        <v>297063</v>
      </c>
      <c r="G11" s="651">
        <v>-894486</v>
      </c>
      <c r="H11" s="652">
        <f t="shared" si="0"/>
        <v>-30282</v>
      </c>
    </row>
    <row r="12" spans="1:14">
      <c r="A12" s="649" t="s">
        <v>756</v>
      </c>
      <c r="B12" s="650">
        <v>705</v>
      </c>
      <c r="C12" s="650">
        <v>533</v>
      </c>
      <c r="D12" s="651">
        <v>593</v>
      </c>
      <c r="E12" s="651">
        <v>61</v>
      </c>
      <c r="F12" s="651">
        <v>4788</v>
      </c>
      <c r="G12" s="651">
        <v>303960</v>
      </c>
      <c r="H12" s="652">
        <f t="shared" si="0"/>
        <v>310640</v>
      </c>
    </row>
    <row r="13" spans="1:14">
      <c r="A13" s="645" t="s">
        <v>757</v>
      </c>
      <c r="B13" s="646">
        <v>0</v>
      </c>
      <c r="C13" s="646">
        <v>0</v>
      </c>
      <c r="D13" s="647">
        <v>0</v>
      </c>
      <c r="E13" s="647">
        <v>0</v>
      </c>
      <c r="F13" s="647">
        <v>0</v>
      </c>
      <c r="G13" s="647">
        <v>0</v>
      </c>
      <c r="H13" s="648">
        <f t="shared" si="0"/>
        <v>0</v>
      </c>
    </row>
    <row r="14" spans="1:14">
      <c r="A14" s="645" t="s">
        <v>758</v>
      </c>
      <c r="B14" s="646">
        <v>0</v>
      </c>
      <c r="C14" s="646">
        <v>0</v>
      </c>
      <c r="D14" s="647">
        <v>0</v>
      </c>
      <c r="E14" s="647">
        <v>0</v>
      </c>
      <c r="F14" s="647">
        <v>0</v>
      </c>
      <c r="G14" s="647">
        <v>0</v>
      </c>
      <c r="H14" s="648">
        <f t="shared" si="0"/>
        <v>0</v>
      </c>
    </row>
    <row r="15" spans="1:14">
      <c r="A15" s="649" t="s">
        <v>759</v>
      </c>
      <c r="B15" s="650">
        <v>0</v>
      </c>
      <c r="C15" s="650">
        <v>0</v>
      </c>
      <c r="D15" s="651">
        <v>0</v>
      </c>
      <c r="E15" s="651">
        <v>0</v>
      </c>
      <c r="F15" s="651">
        <v>0</v>
      </c>
      <c r="G15" s="651">
        <v>0</v>
      </c>
      <c r="H15" s="652">
        <f t="shared" si="0"/>
        <v>0</v>
      </c>
    </row>
    <row r="16" spans="1:14">
      <c r="A16" s="645" t="s">
        <v>760</v>
      </c>
      <c r="B16" s="646">
        <v>0</v>
      </c>
      <c r="C16" s="646">
        <v>0</v>
      </c>
      <c r="D16" s="647">
        <v>0</v>
      </c>
      <c r="E16" s="647">
        <v>0</v>
      </c>
      <c r="F16" s="647">
        <v>0</v>
      </c>
      <c r="G16" s="647">
        <v>0</v>
      </c>
      <c r="H16" s="648">
        <f t="shared" si="0"/>
        <v>0</v>
      </c>
    </row>
    <row r="17" spans="1:8">
      <c r="A17" s="645" t="s">
        <v>761</v>
      </c>
      <c r="B17" s="646">
        <v>0</v>
      </c>
      <c r="C17" s="646">
        <v>0</v>
      </c>
      <c r="D17" s="647">
        <v>0</v>
      </c>
      <c r="E17" s="647">
        <v>0</v>
      </c>
      <c r="F17" s="647">
        <v>0</v>
      </c>
      <c r="G17" s="647">
        <v>0</v>
      </c>
      <c r="H17" s="648">
        <f t="shared" si="0"/>
        <v>0</v>
      </c>
    </row>
    <row r="18" spans="1:8">
      <c r="A18" s="649" t="s">
        <v>762</v>
      </c>
      <c r="B18" s="650">
        <v>0</v>
      </c>
      <c r="C18" s="650">
        <v>0</v>
      </c>
      <c r="D18" s="651">
        <v>0</v>
      </c>
      <c r="E18" s="651">
        <v>0</v>
      </c>
      <c r="F18" s="651">
        <v>0</v>
      </c>
      <c r="G18" s="651">
        <v>0</v>
      </c>
      <c r="H18" s="652">
        <f t="shared" si="0"/>
        <v>0</v>
      </c>
    </row>
    <row r="19" spans="1:8">
      <c r="A19" s="649" t="s">
        <v>763</v>
      </c>
      <c r="B19" s="650">
        <v>0</v>
      </c>
      <c r="C19" s="650">
        <v>0</v>
      </c>
      <c r="D19" s="651">
        <v>0</v>
      </c>
      <c r="E19" s="651">
        <v>0</v>
      </c>
      <c r="F19" s="651">
        <v>0</v>
      </c>
      <c r="G19" s="651">
        <v>0</v>
      </c>
      <c r="H19" s="652">
        <f t="shared" si="0"/>
        <v>0</v>
      </c>
    </row>
    <row r="20" spans="1:8">
      <c r="A20" s="649" t="s">
        <v>764</v>
      </c>
      <c r="B20" s="650">
        <v>705</v>
      </c>
      <c r="C20" s="650">
        <v>533</v>
      </c>
      <c r="D20" s="651">
        <v>593</v>
      </c>
      <c r="E20" s="651">
        <v>61</v>
      </c>
      <c r="F20" s="651">
        <v>4788</v>
      </c>
      <c r="G20" s="651">
        <v>303960</v>
      </c>
      <c r="H20" s="652">
        <f t="shared" si="0"/>
        <v>310640</v>
      </c>
    </row>
    <row r="21" spans="1:8">
      <c r="A21" s="649" t="s">
        <v>765</v>
      </c>
      <c r="B21" s="650">
        <v>0</v>
      </c>
      <c r="C21" s="650">
        <v>36</v>
      </c>
      <c r="D21" s="651">
        <v>593</v>
      </c>
      <c r="E21" s="651">
        <v>61</v>
      </c>
      <c r="F21" s="651">
        <v>2911</v>
      </c>
      <c r="G21" s="651">
        <v>38567</v>
      </c>
      <c r="H21" s="652">
        <f t="shared" si="0"/>
        <v>42168</v>
      </c>
    </row>
    <row r="22" spans="1:8">
      <c r="A22" s="649" t="s">
        <v>766</v>
      </c>
      <c r="B22" s="650">
        <v>705</v>
      </c>
      <c r="C22" s="650">
        <v>497</v>
      </c>
      <c r="D22" s="651">
        <v>0</v>
      </c>
      <c r="E22" s="651">
        <v>0</v>
      </c>
      <c r="F22" s="651">
        <v>1877</v>
      </c>
      <c r="G22" s="651">
        <v>265393</v>
      </c>
      <c r="H22" s="652">
        <f t="shared" si="0"/>
        <v>268472</v>
      </c>
    </row>
    <row r="23" spans="1:8">
      <c r="A23" s="649" t="s">
        <v>768</v>
      </c>
      <c r="B23" s="650">
        <v>0</v>
      </c>
      <c r="C23" s="650">
        <v>0</v>
      </c>
      <c r="D23" s="651">
        <v>0</v>
      </c>
      <c r="E23" s="651">
        <v>0</v>
      </c>
      <c r="F23" s="651">
        <v>0</v>
      </c>
      <c r="G23" s="651">
        <v>0</v>
      </c>
      <c r="H23" s="652">
        <f t="shared" si="0"/>
        <v>0</v>
      </c>
    </row>
    <row r="24" spans="1:8">
      <c r="A24" s="649" t="s">
        <v>767</v>
      </c>
      <c r="B24" s="650">
        <v>0</v>
      </c>
      <c r="C24" s="650">
        <v>0</v>
      </c>
      <c r="D24" s="651">
        <v>0</v>
      </c>
      <c r="E24" s="651">
        <v>0</v>
      </c>
      <c r="F24" s="651">
        <v>0</v>
      </c>
      <c r="G24" s="651">
        <v>0</v>
      </c>
      <c r="H24" s="652">
        <f t="shared" si="0"/>
        <v>0</v>
      </c>
    </row>
    <row r="26" spans="1:8">
      <c r="A26" s="645" t="s">
        <v>770</v>
      </c>
      <c r="B26" s="646">
        <v>5264</v>
      </c>
      <c r="C26" s="646">
        <v>5354</v>
      </c>
      <c r="D26" s="646">
        <v>16372</v>
      </c>
      <c r="E26" s="646">
        <v>414</v>
      </c>
      <c r="F26" s="646">
        <v>33666</v>
      </c>
      <c r="G26" s="646">
        <v>-61070</v>
      </c>
      <c r="H26" s="646">
        <f>SUM(B26:G26)</f>
        <v>0</v>
      </c>
    </row>
    <row r="27" spans="1:8">
      <c r="A27" s="645" t="s">
        <v>771</v>
      </c>
      <c r="B27" s="646">
        <v>2303</v>
      </c>
      <c r="C27" s="646">
        <v>0</v>
      </c>
      <c r="D27" s="646">
        <v>-571</v>
      </c>
      <c r="E27" s="646">
        <v>59</v>
      </c>
      <c r="F27" s="646">
        <v>0</v>
      </c>
      <c r="G27" s="646">
        <v>-51</v>
      </c>
      <c r="H27" s="646">
        <f>SUM(B27:G27)</f>
        <v>1740</v>
      </c>
    </row>
  </sheetData>
  <mergeCells count="1">
    <mergeCell ref="A3:H3"/>
  </mergeCells>
  <pageMargins left="0.75" right="0.75" top="1" bottom="1" header="0.5" footer="0.5"/>
  <pageSetup scale="9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6"/>
  <sheetViews>
    <sheetView view="pageBreakPreview" zoomScaleNormal="100" zoomScaleSheetLayoutView="100" workbookViewId="0">
      <selection activeCell="H1" sqref="H1"/>
    </sheetView>
  </sheetViews>
  <sheetFormatPr defaultColWidth="8" defaultRowHeight="12.75"/>
  <cols>
    <col min="1" max="4" width="8" style="370" customWidth="1"/>
    <col min="5" max="5" width="24" style="370" customWidth="1"/>
    <col min="6" max="6" width="11.85546875" style="370" customWidth="1"/>
    <col min="7" max="7" width="12.7109375" style="370" bestFit="1" customWidth="1"/>
    <col min="8" max="8" width="11.42578125" style="370" bestFit="1" customWidth="1"/>
    <col min="9" max="16384" width="8" style="370"/>
  </cols>
  <sheetData>
    <row r="1" spans="1:10" s="353" customFormat="1" ht="16.5">
      <c r="B1" s="354"/>
      <c r="C1" s="354"/>
      <c r="D1" s="354"/>
      <c r="E1" s="354"/>
      <c r="F1" s="354"/>
      <c r="G1" s="354"/>
      <c r="H1" s="355" t="s">
        <v>1756</v>
      </c>
    </row>
    <row r="2" spans="1:10" s="353" customFormat="1" ht="16.5">
      <c r="G2" s="355"/>
      <c r="H2" s="355"/>
    </row>
    <row r="3" spans="1:10" s="353" customFormat="1" ht="16.5">
      <c r="A3" s="714" t="s">
        <v>537</v>
      </c>
      <c r="B3" s="714"/>
      <c r="C3" s="714"/>
      <c r="D3" s="714"/>
      <c r="E3" s="714"/>
      <c r="F3" s="714"/>
      <c r="G3" s="714"/>
      <c r="H3" s="714"/>
      <c r="I3" s="356"/>
      <c r="J3" s="356"/>
    </row>
    <row r="4" spans="1:10" s="353" customFormat="1" ht="16.5">
      <c r="A4" s="356"/>
      <c r="B4" s="356"/>
      <c r="C4" s="356"/>
      <c r="D4" s="356"/>
      <c r="E4" s="356"/>
      <c r="F4" s="356"/>
      <c r="G4" s="356"/>
      <c r="H4" s="356"/>
      <c r="I4" s="356"/>
      <c r="J4" s="356"/>
    </row>
    <row r="5" spans="1:10" s="353" customFormat="1" ht="17.25" customHeight="1">
      <c r="H5" s="357" t="s">
        <v>154</v>
      </c>
    </row>
    <row r="6" spans="1:10" s="353" customFormat="1" ht="48" customHeight="1">
      <c r="F6" s="358" t="s">
        <v>103</v>
      </c>
      <c r="G6" s="359" t="s">
        <v>16</v>
      </c>
      <c r="H6" s="360" t="s">
        <v>538</v>
      </c>
    </row>
    <row r="7" spans="1:10" s="363" customFormat="1" ht="20.25" customHeight="1">
      <c r="A7" s="361"/>
      <c r="B7" s="361"/>
      <c r="C7" s="361"/>
      <c r="D7" s="361"/>
      <c r="E7" s="361"/>
      <c r="F7" s="362"/>
      <c r="G7" s="362"/>
      <c r="H7" s="362"/>
    </row>
    <row r="8" spans="1:10" s="353" customFormat="1" ht="16.5">
      <c r="A8" s="364" t="s">
        <v>262</v>
      </c>
      <c r="B8" s="365"/>
      <c r="C8" s="365"/>
      <c r="D8" s="365"/>
      <c r="E8" s="365"/>
      <c r="F8" s="365"/>
      <c r="G8" s="365"/>
      <c r="H8" s="365"/>
    </row>
    <row r="9" spans="1:10" s="353" customFormat="1" ht="16.5">
      <c r="A9" s="365"/>
      <c r="B9" s="365" t="s">
        <v>539</v>
      </c>
      <c r="C9" s="365"/>
      <c r="D9" s="365"/>
      <c r="E9" s="365"/>
      <c r="F9" s="366">
        <v>394</v>
      </c>
      <c r="G9" s="366">
        <v>394</v>
      </c>
      <c r="H9" s="366">
        <v>274</v>
      </c>
    </row>
    <row r="10" spans="1:10" s="353" customFormat="1" ht="16.5">
      <c r="A10" s="365"/>
      <c r="B10" s="365" t="s">
        <v>540</v>
      </c>
      <c r="C10" s="365"/>
      <c r="D10" s="365"/>
      <c r="E10" s="365"/>
      <c r="F10" s="366">
        <v>106</v>
      </c>
      <c r="G10" s="366">
        <v>106</v>
      </c>
      <c r="H10" s="366">
        <v>74</v>
      </c>
    </row>
    <row r="11" spans="1:10" s="353" customFormat="1" ht="16.5">
      <c r="A11" s="365"/>
      <c r="B11" s="365"/>
      <c r="C11" s="365"/>
      <c r="D11" s="365"/>
      <c r="E11" s="365"/>
      <c r="F11" s="365"/>
      <c r="G11" s="365"/>
      <c r="H11" s="365"/>
    </row>
    <row r="12" spans="1:10" s="353" customFormat="1" ht="16.5">
      <c r="A12" s="365" t="s">
        <v>258</v>
      </c>
      <c r="B12" s="365"/>
      <c r="C12" s="365"/>
      <c r="D12" s="365"/>
      <c r="E12" s="365"/>
      <c r="F12" s="366"/>
      <c r="G12" s="366"/>
      <c r="H12" s="366"/>
    </row>
    <row r="13" spans="1:10" s="353" customFormat="1" ht="16.5">
      <c r="A13" s="365"/>
      <c r="B13" s="365" t="s">
        <v>539</v>
      </c>
      <c r="C13" s="365"/>
      <c r="D13" s="365"/>
      <c r="E13" s="365"/>
      <c r="F13" s="366">
        <v>12016</v>
      </c>
      <c r="G13" s="366">
        <v>13466</v>
      </c>
      <c r="H13" s="366">
        <v>12907</v>
      </c>
    </row>
    <row r="14" spans="1:10" s="353" customFormat="1" ht="16.5">
      <c r="A14" s="365"/>
      <c r="B14" s="365" t="s">
        <v>540</v>
      </c>
      <c r="C14" s="365"/>
      <c r="D14" s="365"/>
      <c r="E14" s="365"/>
      <c r="F14" s="366">
        <v>3244</v>
      </c>
      <c r="G14" s="366">
        <v>3860</v>
      </c>
      <c r="H14" s="366">
        <v>3484</v>
      </c>
    </row>
    <row r="15" spans="1:10" s="365" customFormat="1" ht="16.5">
      <c r="F15" s="366"/>
      <c r="G15" s="366"/>
      <c r="H15" s="366"/>
    </row>
    <row r="16" spans="1:10" s="365" customFormat="1" ht="16.5">
      <c r="A16" s="365" t="s">
        <v>257</v>
      </c>
      <c r="F16" s="366"/>
      <c r="G16" s="366"/>
      <c r="H16" s="366"/>
    </row>
    <row r="17" spans="1:8" s="365" customFormat="1" ht="16.5">
      <c r="B17" s="365" t="s">
        <v>539</v>
      </c>
      <c r="F17" s="366">
        <v>787</v>
      </c>
      <c r="G17" s="366">
        <v>1465</v>
      </c>
      <c r="H17" s="366">
        <v>0</v>
      </c>
    </row>
    <row r="18" spans="1:8" s="365" customFormat="1" ht="16.5">
      <c r="B18" s="365" t="s">
        <v>540</v>
      </c>
      <c r="F18" s="366">
        <v>213</v>
      </c>
      <c r="G18" s="366">
        <v>396</v>
      </c>
      <c r="H18" s="366">
        <v>0</v>
      </c>
    </row>
    <row r="19" spans="1:8" s="353" customFormat="1" ht="16.5">
      <c r="A19" s="365"/>
      <c r="B19" s="365"/>
      <c r="C19" s="365"/>
      <c r="D19" s="365"/>
      <c r="E19" s="365"/>
      <c r="F19" s="366"/>
      <c r="G19" s="366"/>
      <c r="H19" s="366"/>
    </row>
    <row r="20" spans="1:8" s="353" customFormat="1" ht="16.5">
      <c r="A20" s="364" t="s">
        <v>541</v>
      </c>
      <c r="B20" s="365"/>
      <c r="C20" s="365"/>
      <c r="D20" s="365"/>
      <c r="E20" s="365"/>
      <c r="F20" s="366"/>
      <c r="G20" s="366"/>
      <c r="H20" s="366"/>
    </row>
    <row r="21" spans="1:8" s="353" customFormat="1" ht="16.5">
      <c r="A21" s="365"/>
      <c r="B21" s="365" t="s">
        <v>539</v>
      </c>
      <c r="C21" s="365"/>
      <c r="D21" s="365"/>
      <c r="E21" s="365"/>
      <c r="F21" s="366">
        <v>162450</v>
      </c>
      <c r="G21" s="366">
        <v>194025</v>
      </c>
      <c r="H21" s="366">
        <v>48543</v>
      </c>
    </row>
    <row r="22" spans="1:8" s="353" customFormat="1" ht="16.5">
      <c r="A22" s="365"/>
      <c r="B22" s="365" t="s">
        <v>542</v>
      </c>
      <c r="C22" s="365"/>
      <c r="D22" s="365"/>
      <c r="E22" s="365"/>
      <c r="F22" s="366">
        <v>3940</v>
      </c>
      <c r="G22" s="366">
        <v>3040</v>
      </c>
      <c r="H22" s="366">
        <v>0</v>
      </c>
    </row>
    <row r="23" spans="1:8" s="353" customFormat="1" ht="16.5">
      <c r="A23" s="365"/>
      <c r="B23" s="365" t="s">
        <v>540</v>
      </c>
      <c r="C23" s="365"/>
      <c r="D23" s="365"/>
      <c r="E23" s="365"/>
      <c r="F23" s="366">
        <v>44919</v>
      </c>
      <c r="G23" s="366">
        <v>16451</v>
      </c>
      <c r="H23" s="366">
        <v>8211</v>
      </c>
    </row>
    <row r="24" spans="1:8" s="353" customFormat="1" ht="16.5">
      <c r="F24" s="367"/>
      <c r="G24" s="367"/>
      <c r="H24" s="367"/>
    </row>
    <row r="25" spans="1:8" s="353" customFormat="1" ht="16.5">
      <c r="A25" s="368" t="s">
        <v>153</v>
      </c>
      <c r="F25" s="369">
        <f>SUM(F8:F24)</f>
        <v>228069</v>
      </c>
      <c r="G25" s="369">
        <f>SUM(G8:G24)</f>
        <v>233203</v>
      </c>
      <c r="H25" s="369">
        <f>SUM(H8:H24)</f>
        <v>73493</v>
      </c>
    </row>
    <row r="26" spans="1:8" s="353" customFormat="1" ht="16.5">
      <c r="F26" s="367"/>
      <c r="G26" s="367"/>
      <c r="H26" s="367"/>
    </row>
    <row r="27" spans="1:8" s="353" customFormat="1" ht="16.5"/>
    <row r="28" spans="1:8" s="353" customFormat="1" ht="16.5"/>
    <row r="29" spans="1:8" s="353" customFormat="1" ht="16.5"/>
    <row r="30" spans="1:8" s="353" customFormat="1" ht="16.5"/>
    <row r="31" spans="1:8" s="353" customFormat="1" ht="16.5"/>
    <row r="32" spans="1:8" s="353" customFormat="1" ht="16.5"/>
    <row r="33" s="353" customFormat="1" ht="16.5"/>
    <row r="34" s="353" customFormat="1" ht="16.5"/>
    <row r="35" s="353" customFormat="1" ht="16.5"/>
    <row r="36" s="353" customFormat="1" ht="16.5"/>
    <row r="37" s="353" customFormat="1" ht="16.5"/>
    <row r="38" s="353" customFormat="1" ht="16.5"/>
    <row r="39" s="353" customFormat="1" ht="16.5"/>
    <row r="40" s="353" customFormat="1" ht="16.5"/>
    <row r="41" s="353" customFormat="1" ht="16.5"/>
    <row r="42" s="353" customFormat="1" ht="16.5"/>
    <row r="43" s="353" customFormat="1" ht="16.5"/>
    <row r="44" s="353" customFormat="1" ht="16.5"/>
    <row r="45" s="353" customFormat="1" ht="16.5"/>
    <row r="46" s="353" customFormat="1" ht="16.5"/>
    <row r="47" s="353" customFormat="1" ht="16.5"/>
    <row r="48" s="353" customFormat="1" ht="16.5"/>
    <row r="49" s="353" customFormat="1" ht="16.5"/>
    <row r="50" s="353" customFormat="1" ht="16.5"/>
    <row r="51" s="353" customFormat="1" ht="16.5"/>
    <row r="52" s="353" customFormat="1" ht="16.5"/>
    <row r="53" s="353" customFormat="1" ht="16.5"/>
    <row r="54" s="353" customFormat="1" ht="16.5"/>
    <row r="55" s="353" customFormat="1" ht="16.5"/>
    <row r="56" s="353" customFormat="1" ht="16.5"/>
  </sheetData>
  <mergeCells count="1">
    <mergeCell ref="A3:H3"/>
  </mergeCells>
  <pageMargins left="0.75" right="0.75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8"/>
  <sheetViews>
    <sheetView view="pageBreakPreview" zoomScaleNormal="100" zoomScaleSheetLayoutView="100" workbookViewId="0">
      <selection activeCell="H1" sqref="H1"/>
    </sheetView>
  </sheetViews>
  <sheetFormatPr defaultColWidth="8" defaultRowHeight="12.75"/>
  <cols>
    <col min="1" max="1" width="4.7109375" style="381" customWidth="1"/>
    <col min="2" max="4" width="8" style="381" customWidth="1"/>
    <col min="5" max="5" width="20.42578125" style="381" customWidth="1"/>
    <col min="6" max="6" width="12.7109375" style="381" bestFit="1" customWidth="1"/>
    <col min="7" max="7" width="12.7109375" style="381" customWidth="1"/>
    <col min="8" max="8" width="11.140625" style="381" customWidth="1"/>
    <col min="9" max="16384" width="8" style="381"/>
  </cols>
  <sheetData>
    <row r="1" spans="1:9" s="371" customFormat="1" ht="16.5">
      <c r="B1" s="354"/>
      <c r="C1" s="354"/>
      <c r="D1" s="354"/>
      <c r="E1" s="354"/>
      <c r="F1" s="354"/>
      <c r="G1" s="354"/>
      <c r="H1" s="355" t="s">
        <v>1757</v>
      </c>
    </row>
    <row r="2" spans="1:9" s="371" customFormat="1" ht="16.5">
      <c r="B2" s="354"/>
      <c r="C2" s="354"/>
      <c r="D2" s="354"/>
      <c r="E2" s="354"/>
      <c r="F2" s="354"/>
      <c r="G2" s="354"/>
      <c r="H2" s="355"/>
    </row>
    <row r="3" spans="1:9" s="371" customFormat="1" ht="16.5">
      <c r="A3" s="715" t="s">
        <v>543</v>
      </c>
      <c r="B3" s="715"/>
      <c r="C3" s="715"/>
      <c r="D3" s="715"/>
      <c r="E3" s="715"/>
      <c r="F3" s="715"/>
      <c r="G3" s="715"/>
      <c r="H3" s="715"/>
    </row>
    <row r="4" spans="1:9" s="371" customFormat="1" ht="16.5">
      <c r="H4" s="372" t="s">
        <v>154</v>
      </c>
    </row>
    <row r="5" spans="1:9" s="371" customFormat="1" ht="33">
      <c r="F5" s="373" t="s">
        <v>103</v>
      </c>
      <c r="G5" s="374" t="s">
        <v>16</v>
      </c>
      <c r="H5" s="375" t="s">
        <v>538</v>
      </c>
      <c r="I5" s="376"/>
    </row>
    <row r="6" spans="1:9" s="371" customFormat="1" ht="16.5">
      <c r="G6" s="364"/>
    </row>
    <row r="7" spans="1:9" s="371" customFormat="1" ht="16.5">
      <c r="A7" s="377" t="s">
        <v>262</v>
      </c>
      <c r="B7" s="377"/>
      <c r="C7" s="377"/>
      <c r="D7" s="377"/>
      <c r="E7" s="377"/>
      <c r="F7" s="377"/>
      <c r="G7" s="377"/>
      <c r="H7" s="378"/>
      <c r="I7" s="364"/>
    </row>
    <row r="8" spans="1:9" s="371" customFormat="1" ht="16.5">
      <c r="A8" s="377"/>
      <c r="B8" s="364" t="s">
        <v>544</v>
      </c>
      <c r="C8" s="377"/>
      <c r="D8" s="377"/>
      <c r="E8" s="377"/>
      <c r="F8" s="377">
        <v>0</v>
      </c>
      <c r="G8" s="377">
        <v>111</v>
      </c>
      <c r="H8" s="378">
        <v>111</v>
      </c>
      <c r="I8" s="364"/>
    </row>
    <row r="9" spans="1:9" s="371" customFormat="1" ht="16.5">
      <c r="A9" s="377"/>
      <c r="B9" s="364" t="s">
        <v>545</v>
      </c>
      <c r="C9" s="377"/>
      <c r="D9" s="377"/>
      <c r="E9" s="377"/>
      <c r="F9" s="377">
        <v>550</v>
      </c>
      <c r="G9" s="377">
        <v>1008</v>
      </c>
      <c r="H9" s="378">
        <v>804</v>
      </c>
      <c r="I9" s="364"/>
    </row>
    <row r="10" spans="1:9" s="371" customFormat="1" ht="16.5">
      <c r="A10" s="364"/>
      <c r="B10" s="364" t="s">
        <v>546</v>
      </c>
      <c r="C10" s="364"/>
      <c r="D10" s="364"/>
      <c r="E10" s="364"/>
      <c r="F10" s="378">
        <v>2825</v>
      </c>
      <c r="G10" s="378">
        <v>2346</v>
      </c>
      <c r="H10" s="378">
        <v>1864</v>
      </c>
      <c r="I10" s="364"/>
    </row>
    <row r="11" spans="1:9" s="371" customFormat="1" ht="16.5">
      <c r="A11" s="364"/>
      <c r="B11" s="364" t="s">
        <v>540</v>
      </c>
      <c r="C11" s="364"/>
      <c r="D11" s="364"/>
      <c r="E11" s="364"/>
      <c r="F11" s="378">
        <v>915</v>
      </c>
      <c r="G11" s="378">
        <v>825</v>
      </c>
      <c r="H11" s="378">
        <v>718</v>
      </c>
      <c r="I11" s="364"/>
    </row>
    <row r="12" spans="1:9" s="371" customFormat="1" ht="16.5">
      <c r="A12" s="364"/>
      <c r="B12" s="364"/>
      <c r="C12" s="364"/>
      <c r="D12" s="364"/>
      <c r="E12" s="364"/>
      <c r="F12" s="378"/>
      <c r="G12" s="378"/>
      <c r="H12" s="378"/>
      <c r="I12" s="364"/>
    </row>
    <row r="13" spans="1:9" s="371" customFormat="1" ht="16.5">
      <c r="A13" s="364" t="s">
        <v>258</v>
      </c>
      <c r="B13" s="364"/>
      <c r="C13" s="364"/>
      <c r="D13" s="364"/>
      <c r="E13" s="364"/>
      <c r="F13" s="378"/>
      <c r="G13" s="378"/>
      <c r="H13" s="378"/>
      <c r="I13" s="364"/>
    </row>
    <row r="14" spans="1:9" s="371" customFormat="1" ht="16.5">
      <c r="A14" s="364"/>
      <c r="B14" s="364" t="s">
        <v>545</v>
      </c>
      <c r="C14" s="364"/>
      <c r="D14" s="364"/>
      <c r="E14" s="364"/>
      <c r="F14" s="378">
        <v>0</v>
      </c>
      <c r="G14" s="378">
        <v>160</v>
      </c>
      <c r="H14" s="378">
        <v>154</v>
      </c>
      <c r="I14" s="364"/>
    </row>
    <row r="15" spans="1:9" s="371" customFormat="1" ht="16.5">
      <c r="A15" s="364"/>
      <c r="B15" s="364" t="s">
        <v>546</v>
      </c>
      <c r="C15" s="364"/>
      <c r="D15" s="364"/>
      <c r="E15" s="364"/>
      <c r="F15" s="378">
        <v>512</v>
      </c>
      <c r="G15" s="378">
        <v>1015</v>
      </c>
      <c r="H15" s="378">
        <v>1015</v>
      </c>
      <c r="I15" s="364"/>
    </row>
    <row r="16" spans="1:9" s="371" customFormat="1" ht="16.5">
      <c r="A16" s="364"/>
      <c r="B16" s="364" t="s">
        <v>540</v>
      </c>
      <c r="C16" s="364"/>
      <c r="D16" s="364"/>
      <c r="E16" s="364"/>
      <c r="F16" s="378">
        <v>138</v>
      </c>
      <c r="G16" s="378">
        <v>295</v>
      </c>
      <c r="H16" s="378">
        <v>295</v>
      </c>
      <c r="I16" s="364"/>
    </row>
    <row r="17" spans="1:9" s="371" customFormat="1" ht="16.5">
      <c r="A17" s="364"/>
      <c r="B17" s="364"/>
      <c r="C17" s="364"/>
      <c r="D17" s="364"/>
      <c r="E17" s="364"/>
      <c r="F17" s="378"/>
      <c r="G17" s="378"/>
      <c r="H17" s="378"/>
      <c r="I17" s="378"/>
    </row>
    <row r="18" spans="1:9" s="371" customFormat="1" ht="16.5">
      <c r="A18" s="364" t="s">
        <v>259</v>
      </c>
      <c r="B18" s="364"/>
      <c r="C18" s="364"/>
      <c r="D18" s="364"/>
      <c r="E18" s="364"/>
      <c r="F18" s="378"/>
      <c r="G18" s="378"/>
      <c r="H18" s="378"/>
      <c r="I18" s="364"/>
    </row>
    <row r="19" spans="1:9" s="371" customFormat="1" ht="16.5">
      <c r="A19" s="364"/>
      <c r="B19" s="364" t="s">
        <v>546</v>
      </c>
      <c r="C19" s="364"/>
      <c r="D19" s="364"/>
      <c r="E19" s="364"/>
      <c r="F19" s="378">
        <v>400</v>
      </c>
      <c r="G19" s="378">
        <v>390</v>
      </c>
      <c r="H19" s="378">
        <v>214</v>
      </c>
      <c r="I19" s="364"/>
    </row>
    <row r="20" spans="1:9" s="371" customFormat="1" ht="16.5">
      <c r="A20" s="364"/>
      <c r="B20" s="364" t="s">
        <v>540</v>
      </c>
      <c r="C20" s="364"/>
      <c r="D20" s="364"/>
      <c r="E20" s="364"/>
      <c r="F20" s="378">
        <v>100</v>
      </c>
      <c r="G20" s="378">
        <v>110</v>
      </c>
      <c r="H20" s="378">
        <v>55</v>
      </c>
      <c r="I20" s="364"/>
    </row>
    <row r="21" spans="1:9" s="371" customFormat="1" ht="16.5">
      <c r="A21" s="364"/>
      <c r="B21" s="364"/>
      <c r="C21" s="364"/>
      <c r="D21" s="364"/>
      <c r="E21" s="364"/>
      <c r="F21" s="378"/>
      <c r="G21" s="378"/>
      <c r="H21" s="378"/>
      <c r="I21" s="364"/>
    </row>
    <row r="22" spans="1:9" s="371" customFormat="1" ht="16.5">
      <c r="A22" s="364" t="s">
        <v>257</v>
      </c>
      <c r="B22" s="364"/>
      <c r="C22" s="364"/>
      <c r="D22" s="364"/>
      <c r="E22" s="364"/>
      <c r="F22" s="378"/>
      <c r="G22" s="378"/>
      <c r="H22" s="378"/>
      <c r="I22" s="364"/>
    </row>
    <row r="23" spans="1:9" s="371" customFormat="1" ht="16.5">
      <c r="A23" s="364"/>
      <c r="B23" s="364" t="s">
        <v>546</v>
      </c>
      <c r="C23" s="364"/>
      <c r="D23" s="364"/>
      <c r="E23" s="364"/>
      <c r="F23" s="378">
        <v>610</v>
      </c>
      <c r="G23" s="378">
        <v>70</v>
      </c>
      <c r="H23" s="378">
        <v>51</v>
      </c>
      <c r="I23" s="364"/>
    </row>
    <row r="24" spans="1:9" s="371" customFormat="1" ht="16.5">
      <c r="A24" s="364"/>
      <c r="B24" s="364" t="s">
        <v>540</v>
      </c>
      <c r="C24" s="364"/>
      <c r="D24" s="364"/>
      <c r="E24" s="364"/>
      <c r="F24" s="378">
        <v>165</v>
      </c>
      <c r="G24" s="378">
        <v>12</v>
      </c>
      <c r="H24" s="378">
        <v>11</v>
      </c>
      <c r="I24" s="364"/>
    </row>
    <row r="25" spans="1:9" s="371" customFormat="1" ht="16.5">
      <c r="A25" s="364"/>
      <c r="B25" s="364"/>
      <c r="C25" s="364"/>
      <c r="D25" s="364"/>
      <c r="E25" s="364"/>
      <c r="F25" s="378"/>
      <c r="G25" s="378"/>
      <c r="H25" s="378"/>
      <c r="I25" s="364"/>
    </row>
    <row r="26" spans="1:9" s="371" customFormat="1" ht="16.5">
      <c r="A26" s="364" t="s">
        <v>263</v>
      </c>
      <c r="B26" s="364"/>
      <c r="C26" s="364"/>
      <c r="D26" s="364"/>
      <c r="E26" s="364"/>
      <c r="F26" s="378"/>
      <c r="G26" s="378"/>
      <c r="H26" s="378"/>
      <c r="I26" s="364"/>
    </row>
    <row r="27" spans="1:9" s="371" customFormat="1" ht="16.5">
      <c r="A27" s="364"/>
      <c r="B27" s="364" t="s">
        <v>544</v>
      </c>
      <c r="C27" s="364"/>
      <c r="D27" s="364"/>
      <c r="E27" s="364"/>
      <c r="F27" s="378">
        <v>800</v>
      </c>
      <c r="G27" s="378">
        <v>1800</v>
      </c>
      <c r="H27" s="378">
        <v>1727</v>
      </c>
      <c r="I27" s="364"/>
    </row>
    <row r="28" spans="1:9" s="371" customFormat="1" ht="16.5">
      <c r="A28" s="364"/>
      <c r="B28" s="364" t="s">
        <v>545</v>
      </c>
      <c r="C28" s="364"/>
      <c r="D28" s="364"/>
      <c r="E28" s="364"/>
      <c r="F28" s="378">
        <v>2000</v>
      </c>
      <c r="G28" s="378">
        <v>500</v>
      </c>
      <c r="H28" s="378">
        <v>0</v>
      </c>
      <c r="I28" s="364"/>
    </row>
    <row r="29" spans="1:9" s="371" customFormat="1" ht="16.5">
      <c r="A29" s="364"/>
      <c r="B29" s="364" t="s">
        <v>546</v>
      </c>
      <c r="C29" s="364"/>
      <c r="D29" s="364"/>
      <c r="E29" s="364"/>
      <c r="F29" s="378">
        <v>2900</v>
      </c>
      <c r="G29" s="378">
        <v>6400</v>
      </c>
      <c r="H29" s="378">
        <v>5833</v>
      </c>
      <c r="I29" s="364"/>
    </row>
    <row r="30" spans="1:9" s="371" customFormat="1" ht="16.5">
      <c r="A30" s="364"/>
      <c r="B30" s="364" t="s">
        <v>540</v>
      </c>
      <c r="C30" s="364"/>
      <c r="D30" s="364"/>
      <c r="E30" s="364"/>
      <c r="F30" s="378">
        <v>1500</v>
      </c>
      <c r="G30" s="378">
        <v>2000</v>
      </c>
      <c r="H30" s="378">
        <v>1892</v>
      </c>
      <c r="I30" s="364"/>
    </row>
    <row r="31" spans="1:9" s="371" customFormat="1" ht="16.5">
      <c r="A31" s="364"/>
      <c r="B31" s="364"/>
      <c r="C31" s="364"/>
      <c r="D31" s="364"/>
      <c r="E31" s="364"/>
      <c r="F31" s="378"/>
      <c r="G31" s="378"/>
      <c r="H31" s="378"/>
      <c r="I31" s="364"/>
    </row>
    <row r="32" spans="1:9" s="371" customFormat="1" ht="16.5">
      <c r="A32" s="364" t="s">
        <v>541</v>
      </c>
      <c r="B32" s="364"/>
      <c r="C32" s="364"/>
      <c r="D32" s="364"/>
      <c r="E32" s="364"/>
      <c r="F32" s="378"/>
      <c r="G32" s="378"/>
      <c r="H32" s="378"/>
      <c r="I32" s="364"/>
    </row>
    <row r="33" spans="1:9" s="371" customFormat="1" ht="16.5">
      <c r="A33" s="364"/>
      <c r="B33" s="364" t="s">
        <v>544</v>
      </c>
      <c r="C33" s="364"/>
      <c r="D33" s="364"/>
      <c r="E33" s="364"/>
      <c r="F33" s="378">
        <v>1380</v>
      </c>
      <c r="G33" s="378">
        <v>1393</v>
      </c>
      <c r="H33" s="378">
        <v>1393</v>
      </c>
      <c r="I33" s="364"/>
    </row>
    <row r="34" spans="1:9" s="371" customFormat="1" ht="16.5">
      <c r="A34" s="364"/>
      <c r="B34" s="364" t="s">
        <v>547</v>
      </c>
      <c r="C34" s="364"/>
      <c r="D34" s="364"/>
      <c r="E34" s="364"/>
      <c r="F34" s="378">
        <v>43300</v>
      </c>
      <c r="G34" s="378">
        <v>46731</v>
      </c>
      <c r="H34" s="378">
        <v>45401</v>
      </c>
      <c r="I34" s="364"/>
    </row>
    <row r="35" spans="1:9" s="371" customFormat="1" ht="16.5">
      <c r="A35" s="364"/>
      <c r="B35" s="364" t="s">
        <v>545</v>
      </c>
      <c r="C35" s="364"/>
      <c r="D35" s="364"/>
      <c r="E35" s="364"/>
      <c r="F35" s="378">
        <v>0</v>
      </c>
      <c r="G35" s="378">
        <v>7489</v>
      </c>
      <c r="H35" s="378">
        <v>7489</v>
      </c>
      <c r="I35" s="364"/>
    </row>
    <row r="36" spans="1:9" s="371" customFormat="1" ht="16.5">
      <c r="A36" s="364"/>
      <c r="B36" s="364" t="s">
        <v>546</v>
      </c>
      <c r="C36" s="364"/>
      <c r="D36" s="364"/>
      <c r="E36" s="364"/>
      <c r="F36" s="378">
        <v>98930</v>
      </c>
      <c r="G36" s="378">
        <v>29991</v>
      </c>
      <c r="H36" s="378">
        <v>26993</v>
      </c>
      <c r="I36" s="364"/>
    </row>
    <row r="37" spans="1:9" s="371" customFormat="1" ht="16.5">
      <c r="A37" s="364"/>
      <c r="B37" s="364" t="s">
        <v>540</v>
      </c>
      <c r="C37" s="364"/>
      <c r="D37" s="364"/>
      <c r="E37" s="364"/>
      <c r="F37" s="378">
        <v>38426</v>
      </c>
      <c r="G37" s="378">
        <v>28824</v>
      </c>
      <c r="H37" s="378">
        <v>12458</v>
      </c>
      <c r="I37" s="364"/>
    </row>
    <row r="38" spans="1:9" s="371" customFormat="1" ht="16.5">
      <c r="A38" s="364"/>
      <c r="B38" s="364"/>
      <c r="C38" s="364"/>
      <c r="D38" s="364"/>
      <c r="E38" s="364"/>
      <c r="F38" s="378"/>
      <c r="G38" s="378"/>
      <c r="H38" s="378"/>
      <c r="I38" s="364"/>
    </row>
    <row r="39" spans="1:9" s="371" customFormat="1" ht="16.5">
      <c r="A39" s="379" t="s">
        <v>153</v>
      </c>
      <c r="B39" s="364"/>
      <c r="C39" s="364"/>
      <c r="D39" s="364"/>
      <c r="E39" s="364"/>
      <c r="F39" s="380">
        <f>SUM(F7:F38)</f>
        <v>195451</v>
      </c>
      <c r="G39" s="380">
        <f>SUM(G7:G38)</f>
        <v>131470</v>
      </c>
      <c r="H39" s="380">
        <f>SUM(H7:H38)</f>
        <v>108478</v>
      </c>
      <c r="I39" s="364"/>
    </row>
    <row r="40" spans="1:9" s="371" customFormat="1" ht="16.5"/>
    <row r="41" spans="1:9" s="371" customFormat="1" ht="16.5"/>
    <row r="42" spans="1:9" s="371" customFormat="1" ht="16.5"/>
    <row r="43" spans="1:9" s="371" customFormat="1" ht="16.5"/>
    <row r="44" spans="1:9" s="371" customFormat="1" ht="16.5"/>
    <row r="45" spans="1:9" s="371" customFormat="1" ht="16.5"/>
    <row r="46" spans="1:9" s="371" customFormat="1" ht="16.5"/>
    <row r="47" spans="1:9" s="371" customFormat="1" ht="16.5"/>
    <row r="48" spans="1:9" s="371" customFormat="1" ht="16.5"/>
    <row r="49" s="371" customFormat="1" ht="16.5"/>
    <row r="50" s="371" customFormat="1" ht="16.5"/>
    <row r="51" s="371" customFormat="1" ht="16.5"/>
    <row r="52" s="371" customFormat="1" ht="16.5"/>
    <row r="53" s="371" customFormat="1" ht="16.5"/>
    <row r="54" s="371" customFormat="1" ht="16.5"/>
    <row r="55" s="371" customFormat="1" ht="16.5"/>
    <row r="56" s="371" customFormat="1" ht="16.5"/>
    <row r="57" s="371" customFormat="1" ht="16.5"/>
    <row r="58" s="371" customFormat="1" ht="16.5"/>
  </sheetData>
  <mergeCells count="1">
    <mergeCell ref="A3:H3"/>
  </mergeCells>
  <pageMargins left="0.78740157480314965" right="0.78740157480314965" top="0.78740157480314965" bottom="0.9842519685039370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8"/>
  <sheetViews>
    <sheetView view="pageBreakPreview" zoomScaleNormal="100" zoomScaleSheetLayoutView="100" workbookViewId="0">
      <selection activeCell="J1" sqref="J1"/>
    </sheetView>
  </sheetViews>
  <sheetFormatPr defaultColWidth="8" defaultRowHeight="12.75"/>
  <cols>
    <col min="1" max="1" width="27.28515625" style="382" customWidth="1"/>
    <col min="2" max="2" width="8.5703125" style="382" customWidth="1"/>
    <col min="3" max="3" width="10.85546875" style="382" customWidth="1"/>
    <col min="4" max="4" width="8.7109375" style="382" customWidth="1"/>
    <col min="5" max="5" width="9.5703125" style="382" customWidth="1"/>
    <col min="6" max="6" width="11" style="382" customWidth="1"/>
    <col min="7" max="7" width="10.42578125" style="382" customWidth="1"/>
    <col min="8" max="8" width="11.7109375" style="382" bestFit="1" customWidth="1"/>
    <col min="9" max="9" width="11.140625" style="382" bestFit="1" customWidth="1"/>
    <col min="10" max="10" width="10.140625" style="382" customWidth="1"/>
    <col min="11" max="11" width="7.7109375" style="382" customWidth="1"/>
    <col min="12" max="12" width="9.140625" style="382" customWidth="1"/>
    <col min="13" max="13" width="9.5703125" style="382" customWidth="1"/>
    <col min="14" max="16384" width="8" style="382"/>
  </cols>
  <sheetData>
    <row r="1" spans="1:14">
      <c r="J1" s="383" t="s">
        <v>1758</v>
      </c>
    </row>
    <row r="2" spans="1:14">
      <c r="F2" s="384" t="s">
        <v>548</v>
      </c>
      <c r="M2" s="383"/>
    </row>
    <row r="3" spans="1:14">
      <c r="F3" s="384" t="s">
        <v>549</v>
      </c>
      <c r="J3" s="385" t="s">
        <v>154</v>
      </c>
    </row>
    <row r="4" spans="1:14" ht="26.25" customHeight="1">
      <c r="A4" s="420"/>
      <c r="B4" s="716" t="s">
        <v>550</v>
      </c>
      <c r="C4" s="717"/>
      <c r="D4" s="718"/>
      <c r="E4" s="716" t="s">
        <v>551</v>
      </c>
      <c r="F4" s="717"/>
      <c r="G4" s="718"/>
      <c r="H4" s="719" t="s">
        <v>567</v>
      </c>
      <c r="I4" s="720"/>
      <c r="J4" s="720"/>
      <c r="K4" s="721"/>
      <c r="L4" s="722"/>
      <c r="M4" s="722"/>
    </row>
    <row r="5" spans="1:14">
      <c r="A5" s="421"/>
      <c r="B5" s="386" t="s">
        <v>552</v>
      </c>
      <c r="C5" s="386" t="s">
        <v>553</v>
      </c>
      <c r="D5" s="387" t="s">
        <v>554</v>
      </c>
      <c r="E5" s="388" t="s">
        <v>552</v>
      </c>
      <c r="F5" s="386" t="s">
        <v>553</v>
      </c>
      <c r="G5" s="387" t="s">
        <v>554</v>
      </c>
      <c r="H5" s="388" t="s">
        <v>552</v>
      </c>
      <c r="I5" s="386" t="s">
        <v>553</v>
      </c>
      <c r="J5" s="389" t="s">
        <v>554</v>
      </c>
      <c r="K5" s="390"/>
      <c r="L5" s="391"/>
      <c r="M5" s="391"/>
    </row>
    <row r="6" spans="1:14" s="395" customFormat="1">
      <c r="A6" s="409" t="s">
        <v>555</v>
      </c>
      <c r="B6" s="410">
        <v>16113</v>
      </c>
      <c r="C6" s="410">
        <v>15420</v>
      </c>
      <c r="D6" s="410">
        <f t="shared" ref="D6:D11" si="0">B6-C6</f>
        <v>693</v>
      </c>
      <c r="E6" s="410">
        <v>300</v>
      </c>
      <c r="F6" s="410">
        <v>15</v>
      </c>
      <c r="G6" s="410">
        <f t="shared" ref="G6:G11" si="1">E6-F6</f>
        <v>285</v>
      </c>
      <c r="H6" s="410">
        <v>66737</v>
      </c>
      <c r="I6" s="410">
        <v>63017</v>
      </c>
      <c r="J6" s="422">
        <f t="shared" ref="J6:J11" si="2">H6-I6</f>
        <v>3720</v>
      </c>
      <c r="K6" s="392"/>
      <c r="L6" s="393"/>
      <c r="M6" s="393"/>
      <c r="N6" s="394"/>
    </row>
    <row r="7" spans="1:14" s="395" customFormat="1">
      <c r="A7" s="409" t="s">
        <v>541</v>
      </c>
      <c r="B7" s="410">
        <v>85332</v>
      </c>
      <c r="C7" s="410">
        <v>77839</v>
      </c>
      <c r="D7" s="410">
        <f t="shared" si="0"/>
        <v>7493</v>
      </c>
      <c r="E7" s="410">
        <v>13027107</v>
      </c>
      <c r="F7" s="410">
        <v>2330868</v>
      </c>
      <c r="G7" s="410">
        <f t="shared" si="1"/>
        <v>10696239</v>
      </c>
      <c r="H7" s="410">
        <v>525939</v>
      </c>
      <c r="I7" s="410">
        <v>290415</v>
      </c>
      <c r="J7" s="422">
        <f t="shared" si="2"/>
        <v>235524</v>
      </c>
      <c r="K7" s="392"/>
      <c r="L7" s="393"/>
      <c r="M7" s="393"/>
      <c r="N7" s="394"/>
    </row>
    <row r="8" spans="1:14" s="395" customFormat="1">
      <c r="A8" s="409" t="s">
        <v>556</v>
      </c>
      <c r="B8" s="410">
        <v>3350</v>
      </c>
      <c r="C8" s="410">
        <v>3235</v>
      </c>
      <c r="D8" s="410">
        <f t="shared" si="0"/>
        <v>115</v>
      </c>
      <c r="E8" s="410">
        <v>0</v>
      </c>
      <c r="F8" s="410">
        <v>0</v>
      </c>
      <c r="G8" s="410">
        <f t="shared" si="1"/>
        <v>0</v>
      </c>
      <c r="H8" s="410">
        <v>28474</v>
      </c>
      <c r="I8" s="410">
        <v>25221</v>
      </c>
      <c r="J8" s="422">
        <f t="shared" si="2"/>
        <v>3253</v>
      </c>
      <c r="K8" s="392"/>
      <c r="L8" s="393"/>
      <c r="M8" s="393"/>
      <c r="N8" s="394"/>
    </row>
    <row r="9" spans="1:14" s="395" customFormat="1">
      <c r="A9" s="409" t="s">
        <v>259</v>
      </c>
      <c r="B9" s="410">
        <v>1425</v>
      </c>
      <c r="C9" s="410">
        <v>1110</v>
      </c>
      <c r="D9" s="410">
        <f t="shared" si="0"/>
        <v>315</v>
      </c>
      <c r="E9" s="410">
        <v>0</v>
      </c>
      <c r="F9" s="410">
        <v>0</v>
      </c>
      <c r="G9" s="410">
        <f t="shared" si="1"/>
        <v>0</v>
      </c>
      <c r="H9" s="410">
        <v>2035</v>
      </c>
      <c r="I9" s="410">
        <v>2035</v>
      </c>
      <c r="J9" s="422">
        <f t="shared" si="2"/>
        <v>0</v>
      </c>
      <c r="K9" s="392"/>
      <c r="L9" s="393"/>
      <c r="M9" s="393"/>
      <c r="N9" s="394"/>
    </row>
    <row r="10" spans="1:14" s="395" customFormat="1">
      <c r="A10" s="412" t="s">
        <v>257</v>
      </c>
      <c r="B10" s="410">
        <v>0</v>
      </c>
      <c r="C10" s="410">
        <v>0</v>
      </c>
      <c r="D10" s="410">
        <f t="shared" si="0"/>
        <v>0</v>
      </c>
      <c r="E10" s="410">
        <v>0</v>
      </c>
      <c r="F10" s="410">
        <v>0</v>
      </c>
      <c r="G10" s="410">
        <f t="shared" si="1"/>
        <v>0</v>
      </c>
      <c r="H10" s="410">
        <v>4716</v>
      </c>
      <c r="I10" s="410">
        <v>4432</v>
      </c>
      <c r="J10" s="422">
        <f t="shared" si="2"/>
        <v>284</v>
      </c>
      <c r="K10" s="392"/>
      <c r="L10" s="393"/>
      <c r="M10" s="393"/>
      <c r="N10" s="394"/>
    </row>
    <row r="11" spans="1:14" s="395" customFormat="1" ht="25.5">
      <c r="A11" s="412" t="s">
        <v>258</v>
      </c>
      <c r="B11" s="410">
        <v>0</v>
      </c>
      <c r="C11" s="410">
        <v>0</v>
      </c>
      <c r="D11" s="410">
        <f t="shared" si="0"/>
        <v>0</v>
      </c>
      <c r="E11" s="410">
        <v>0</v>
      </c>
      <c r="F11" s="410">
        <v>0</v>
      </c>
      <c r="G11" s="410">
        <f t="shared" si="1"/>
        <v>0</v>
      </c>
      <c r="H11" s="410">
        <v>19222</v>
      </c>
      <c r="I11" s="410">
        <v>18528</v>
      </c>
      <c r="J11" s="422">
        <f t="shared" si="2"/>
        <v>694</v>
      </c>
      <c r="K11" s="392"/>
      <c r="L11" s="393"/>
      <c r="M11" s="393"/>
      <c r="N11" s="394"/>
    </row>
    <row r="12" spans="1:14">
      <c r="A12" s="396" t="s">
        <v>153</v>
      </c>
      <c r="B12" s="397">
        <f t="shared" ref="B12:J12" si="3">SUM(B6:B11)</f>
        <v>106220</v>
      </c>
      <c r="C12" s="397">
        <f t="shared" si="3"/>
        <v>97604</v>
      </c>
      <c r="D12" s="397">
        <f t="shared" si="3"/>
        <v>8616</v>
      </c>
      <c r="E12" s="397">
        <f t="shared" si="3"/>
        <v>13027407</v>
      </c>
      <c r="F12" s="397">
        <f t="shared" si="3"/>
        <v>2330883</v>
      </c>
      <c r="G12" s="397">
        <f t="shared" si="3"/>
        <v>10696524</v>
      </c>
      <c r="H12" s="397">
        <f t="shared" si="3"/>
        <v>647123</v>
      </c>
      <c r="I12" s="397">
        <f t="shared" si="3"/>
        <v>403648</v>
      </c>
      <c r="J12" s="398">
        <f t="shared" si="3"/>
        <v>243475</v>
      </c>
      <c r="K12" s="399"/>
      <c r="L12" s="400"/>
      <c r="M12" s="400"/>
      <c r="N12" s="401"/>
    </row>
    <row r="13" spans="1:14">
      <c r="A13" s="402"/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</row>
    <row r="14" spans="1:14">
      <c r="A14" s="403"/>
      <c r="B14" s="405" t="s">
        <v>557</v>
      </c>
      <c r="C14" s="404" t="s">
        <v>558</v>
      </c>
      <c r="D14" s="423" t="s">
        <v>559</v>
      </c>
      <c r="E14" s="405" t="s">
        <v>560</v>
      </c>
      <c r="F14" s="405"/>
      <c r="G14" s="424" t="s">
        <v>561</v>
      </c>
      <c r="H14" s="405" t="s">
        <v>562</v>
      </c>
      <c r="I14" s="425" t="s">
        <v>563</v>
      </c>
      <c r="J14" s="403" t="s">
        <v>153</v>
      </c>
    </row>
    <row r="15" spans="1:14" ht="25.5">
      <c r="A15" s="406"/>
      <c r="B15" s="408" t="s">
        <v>564</v>
      </c>
      <c r="C15" s="407" t="s">
        <v>565</v>
      </c>
      <c r="D15" s="426"/>
      <c r="E15" s="408" t="s">
        <v>566</v>
      </c>
      <c r="F15" s="408"/>
      <c r="G15" s="418" t="s">
        <v>549</v>
      </c>
      <c r="H15" s="428" t="s">
        <v>568</v>
      </c>
      <c r="I15" s="429" t="s">
        <v>569</v>
      </c>
      <c r="J15" s="406"/>
    </row>
    <row r="16" spans="1:14" s="395" customFormat="1">
      <c r="A16" s="409" t="s">
        <v>555</v>
      </c>
      <c r="B16" s="410">
        <v>1236</v>
      </c>
      <c r="C16" s="410">
        <v>0</v>
      </c>
      <c r="D16" s="410">
        <v>0</v>
      </c>
      <c r="E16" s="410">
        <v>5335</v>
      </c>
      <c r="F16" s="410"/>
      <c r="G16" s="410">
        <v>1046</v>
      </c>
      <c r="H16" s="411">
        <v>0</v>
      </c>
      <c r="I16" s="411">
        <v>0</v>
      </c>
      <c r="J16" s="410">
        <f>D6+G6+J6+B16+C16+D16+E16+G16+I16+F16+H16</f>
        <v>12315</v>
      </c>
    </row>
    <row r="17" spans="1:14" s="395" customFormat="1">
      <c r="A17" s="409" t="s">
        <v>541</v>
      </c>
      <c r="B17" s="410">
        <v>256885</v>
      </c>
      <c r="C17" s="410">
        <v>178974</v>
      </c>
      <c r="D17" s="410">
        <v>0</v>
      </c>
      <c r="E17" s="410">
        <v>195389</v>
      </c>
      <c r="F17" s="410"/>
      <c r="G17" s="410">
        <v>252065</v>
      </c>
      <c r="H17" s="411">
        <v>31477</v>
      </c>
      <c r="I17" s="411">
        <v>16910</v>
      </c>
      <c r="J17" s="410">
        <f t="shared" ref="J17:J21" si="4">D7+G7+J7+B17+C17+D17+E17+G17+I17+F17+H17</f>
        <v>11870956</v>
      </c>
    </row>
    <row r="18" spans="1:14" s="395" customFormat="1">
      <c r="A18" s="409" t="s">
        <v>556</v>
      </c>
      <c r="B18" s="410">
        <v>0</v>
      </c>
      <c r="C18" s="410">
        <v>0</v>
      </c>
      <c r="D18" s="410">
        <v>1421</v>
      </c>
      <c r="E18" s="410">
        <v>5426</v>
      </c>
      <c r="F18" s="410"/>
      <c r="G18" s="410">
        <v>203</v>
      </c>
      <c r="H18" s="411">
        <v>0</v>
      </c>
      <c r="I18" s="411">
        <v>0</v>
      </c>
      <c r="J18" s="410">
        <f t="shared" si="4"/>
        <v>10418</v>
      </c>
    </row>
    <row r="19" spans="1:14" s="395" customFormat="1">
      <c r="A19" s="409" t="s">
        <v>259</v>
      </c>
      <c r="B19" s="410">
        <v>0</v>
      </c>
      <c r="C19" s="410">
        <v>0</v>
      </c>
      <c r="D19" s="410">
        <v>1906</v>
      </c>
      <c r="E19" s="410">
        <v>75</v>
      </c>
      <c r="F19" s="410"/>
      <c r="G19" s="410">
        <v>991</v>
      </c>
      <c r="H19" s="411">
        <v>0</v>
      </c>
      <c r="I19" s="411">
        <v>0</v>
      </c>
      <c r="J19" s="410">
        <f t="shared" si="4"/>
        <v>3287</v>
      </c>
    </row>
    <row r="20" spans="1:14" s="395" customFormat="1">
      <c r="A20" s="412" t="s">
        <v>257</v>
      </c>
      <c r="B20" s="410">
        <v>0</v>
      </c>
      <c r="C20" s="410">
        <v>0</v>
      </c>
      <c r="D20" s="410">
        <v>0</v>
      </c>
      <c r="E20" s="410">
        <v>52</v>
      </c>
      <c r="F20" s="410"/>
      <c r="G20" s="410">
        <v>90</v>
      </c>
      <c r="H20" s="411">
        <v>0</v>
      </c>
      <c r="I20" s="411">
        <v>0</v>
      </c>
      <c r="J20" s="410">
        <f t="shared" si="4"/>
        <v>426</v>
      </c>
    </row>
    <row r="21" spans="1:14" s="395" customFormat="1" ht="25.5">
      <c r="A21" s="412" t="s">
        <v>258</v>
      </c>
      <c r="B21" s="410">
        <v>0</v>
      </c>
      <c r="C21" s="410">
        <v>0</v>
      </c>
      <c r="D21" s="410">
        <v>0</v>
      </c>
      <c r="E21" s="410">
        <v>831</v>
      </c>
      <c r="F21" s="410"/>
      <c r="G21" s="410">
        <v>117</v>
      </c>
      <c r="H21" s="411">
        <v>0</v>
      </c>
      <c r="I21" s="411">
        <v>0</v>
      </c>
      <c r="J21" s="410">
        <f t="shared" si="4"/>
        <v>1642</v>
      </c>
    </row>
    <row r="22" spans="1:14">
      <c r="A22" s="427" t="s">
        <v>153</v>
      </c>
      <c r="B22" s="414">
        <f>SUM(B16:B21)</f>
        <v>258121</v>
      </c>
      <c r="C22" s="414">
        <f>SUM(C16:C21)</f>
        <v>178974</v>
      </c>
      <c r="D22" s="414">
        <f>SUM(D16:D21)</f>
        <v>3327</v>
      </c>
      <c r="E22" s="414">
        <f>SUM(E16:E21)</f>
        <v>207108</v>
      </c>
      <c r="F22" s="414"/>
      <c r="G22" s="414">
        <f>SUM(G16:G21)</f>
        <v>254512</v>
      </c>
      <c r="H22" s="414">
        <f>SUM(H16:H21)</f>
        <v>31477</v>
      </c>
      <c r="I22" s="415">
        <f>SUM(I16:I21)</f>
        <v>16910</v>
      </c>
      <c r="J22" s="397">
        <f>SUM(J16:J21)</f>
        <v>11899044</v>
      </c>
      <c r="N22" s="401"/>
    </row>
    <row r="24" spans="1:14">
      <c r="D24" s="401"/>
      <c r="G24" s="401"/>
      <c r="J24" s="401"/>
      <c r="M24" s="401"/>
    </row>
    <row r="25" spans="1:14">
      <c r="D25" s="401"/>
      <c r="E25" s="401"/>
      <c r="F25" s="416"/>
      <c r="G25" s="401"/>
      <c r="H25" s="401"/>
      <c r="I25" s="401"/>
      <c r="J25" s="401"/>
      <c r="K25" s="401"/>
      <c r="M25" s="401"/>
    </row>
    <row r="26" spans="1:14">
      <c r="F26" s="417"/>
    </row>
    <row r="27" spans="1:14">
      <c r="D27" s="401"/>
      <c r="E27" s="401"/>
      <c r="F27" s="418"/>
      <c r="G27" s="401"/>
      <c r="I27" s="401"/>
      <c r="J27" s="401"/>
      <c r="M27" s="401"/>
    </row>
    <row r="28" spans="1:14">
      <c r="F28" s="393"/>
    </row>
    <row r="29" spans="1:14">
      <c r="F29" s="393"/>
    </row>
    <row r="30" spans="1:14">
      <c r="F30" s="393"/>
    </row>
    <row r="31" spans="1:14">
      <c r="F31" s="393"/>
    </row>
    <row r="32" spans="1:14">
      <c r="F32" s="393"/>
    </row>
    <row r="33" spans="6:6">
      <c r="F33" s="393"/>
    </row>
    <row r="34" spans="6:6">
      <c r="F34" s="393"/>
    </row>
    <row r="35" spans="6:6">
      <c r="F35" s="393"/>
    </row>
    <row r="36" spans="6:6">
      <c r="F36" s="393"/>
    </row>
    <row r="37" spans="6:6">
      <c r="F37" s="393"/>
    </row>
    <row r="38" spans="6:6">
      <c r="F38" s="419"/>
    </row>
  </sheetData>
  <mergeCells count="4">
    <mergeCell ref="B4:D4"/>
    <mergeCell ref="E4:G4"/>
    <mergeCell ref="H4:J4"/>
    <mergeCell ref="K4:M4"/>
  </mergeCells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view="pageBreakPreview" zoomScaleNormal="100" zoomScaleSheetLayoutView="100" workbookViewId="0">
      <selection activeCell="F1" sqref="F1"/>
    </sheetView>
  </sheetViews>
  <sheetFormatPr defaultColWidth="8" defaultRowHeight="12.75"/>
  <cols>
    <col min="1" max="1" width="27.42578125" style="382" customWidth="1"/>
    <col min="2" max="2" width="12.7109375" style="382" customWidth="1"/>
    <col min="3" max="5" width="14.7109375" style="382" customWidth="1"/>
    <col min="6" max="6" width="10.140625" style="382" customWidth="1"/>
    <col min="7" max="255" width="8" style="382"/>
    <col min="256" max="256" width="27.42578125" style="382" customWidth="1"/>
    <col min="257" max="258" width="12.7109375" style="382" customWidth="1"/>
    <col min="259" max="259" width="14.7109375" style="382" customWidth="1"/>
    <col min="260" max="260" width="13.7109375" style="382" customWidth="1"/>
    <col min="261" max="261" width="14.7109375" style="382" customWidth="1"/>
    <col min="262" max="262" width="10.140625" style="382" customWidth="1"/>
    <col min="263" max="511" width="8" style="382"/>
    <col min="512" max="512" width="27.42578125" style="382" customWidth="1"/>
    <col min="513" max="514" width="12.7109375" style="382" customWidth="1"/>
    <col min="515" max="515" width="14.7109375" style="382" customWidth="1"/>
    <col min="516" max="516" width="13.7109375" style="382" customWidth="1"/>
    <col min="517" max="517" width="14.7109375" style="382" customWidth="1"/>
    <col min="518" max="518" width="10.140625" style="382" customWidth="1"/>
    <col min="519" max="767" width="8" style="382"/>
    <col min="768" max="768" width="27.42578125" style="382" customWidth="1"/>
    <col min="769" max="770" width="12.7109375" style="382" customWidth="1"/>
    <col min="771" max="771" width="14.7109375" style="382" customWidth="1"/>
    <col min="772" max="772" width="13.7109375" style="382" customWidth="1"/>
    <col min="773" max="773" width="14.7109375" style="382" customWidth="1"/>
    <col min="774" max="774" width="10.140625" style="382" customWidth="1"/>
    <col min="775" max="1023" width="8" style="382"/>
    <col min="1024" max="1024" width="27.42578125" style="382" customWidth="1"/>
    <col min="1025" max="1026" width="12.7109375" style="382" customWidth="1"/>
    <col min="1027" max="1027" width="14.7109375" style="382" customWidth="1"/>
    <col min="1028" max="1028" width="13.7109375" style="382" customWidth="1"/>
    <col min="1029" max="1029" width="14.7109375" style="382" customWidth="1"/>
    <col min="1030" max="1030" width="10.140625" style="382" customWidth="1"/>
    <col min="1031" max="1279" width="8" style="382"/>
    <col min="1280" max="1280" width="27.42578125" style="382" customWidth="1"/>
    <col min="1281" max="1282" width="12.7109375" style="382" customWidth="1"/>
    <col min="1283" max="1283" width="14.7109375" style="382" customWidth="1"/>
    <col min="1284" max="1284" width="13.7109375" style="382" customWidth="1"/>
    <col min="1285" max="1285" width="14.7109375" style="382" customWidth="1"/>
    <col min="1286" max="1286" width="10.140625" style="382" customWidth="1"/>
    <col min="1287" max="1535" width="8" style="382"/>
    <col min="1536" max="1536" width="27.42578125" style="382" customWidth="1"/>
    <col min="1537" max="1538" width="12.7109375" style="382" customWidth="1"/>
    <col min="1539" max="1539" width="14.7109375" style="382" customWidth="1"/>
    <col min="1540" max="1540" width="13.7109375" style="382" customWidth="1"/>
    <col min="1541" max="1541" width="14.7109375" style="382" customWidth="1"/>
    <col min="1542" max="1542" width="10.140625" style="382" customWidth="1"/>
    <col min="1543" max="1791" width="8" style="382"/>
    <col min="1792" max="1792" width="27.42578125" style="382" customWidth="1"/>
    <col min="1793" max="1794" width="12.7109375" style="382" customWidth="1"/>
    <col min="1795" max="1795" width="14.7109375" style="382" customWidth="1"/>
    <col min="1796" max="1796" width="13.7109375" style="382" customWidth="1"/>
    <col min="1797" max="1797" width="14.7109375" style="382" customWidth="1"/>
    <col min="1798" max="1798" width="10.140625" style="382" customWidth="1"/>
    <col min="1799" max="2047" width="8" style="382"/>
    <col min="2048" max="2048" width="27.42578125" style="382" customWidth="1"/>
    <col min="2049" max="2050" width="12.7109375" style="382" customWidth="1"/>
    <col min="2051" max="2051" width="14.7109375" style="382" customWidth="1"/>
    <col min="2052" max="2052" width="13.7109375" style="382" customWidth="1"/>
    <col min="2053" max="2053" width="14.7109375" style="382" customWidth="1"/>
    <col min="2054" max="2054" width="10.140625" style="382" customWidth="1"/>
    <col min="2055" max="2303" width="8" style="382"/>
    <col min="2304" max="2304" width="27.42578125" style="382" customWidth="1"/>
    <col min="2305" max="2306" width="12.7109375" style="382" customWidth="1"/>
    <col min="2307" max="2307" width="14.7109375" style="382" customWidth="1"/>
    <col min="2308" max="2308" width="13.7109375" style="382" customWidth="1"/>
    <col min="2309" max="2309" width="14.7109375" style="382" customWidth="1"/>
    <col min="2310" max="2310" width="10.140625" style="382" customWidth="1"/>
    <col min="2311" max="2559" width="8" style="382"/>
    <col min="2560" max="2560" width="27.42578125" style="382" customWidth="1"/>
    <col min="2561" max="2562" width="12.7109375" style="382" customWidth="1"/>
    <col min="2563" max="2563" width="14.7109375" style="382" customWidth="1"/>
    <col min="2564" max="2564" width="13.7109375" style="382" customWidth="1"/>
    <col min="2565" max="2565" width="14.7109375" style="382" customWidth="1"/>
    <col min="2566" max="2566" width="10.140625" style="382" customWidth="1"/>
    <col min="2567" max="2815" width="8" style="382"/>
    <col min="2816" max="2816" width="27.42578125" style="382" customWidth="1"/>
    <col min="2817" max="2818" width="12.7109375" style="382" customWidth="1"/>
    <col min="2819" max="2819" width="14.7109375" style="382" customWidth="1"/>
    <col min="2820" max="2820" width="13.7109375" style="382" customWidth="1"/>
    <col min="2821" max="2821" width="14.7109375" style="382" customWidth="1"/>
    <col min="2822" max="2822" width="10.140625" style="382" customWidth="1"/>
    <col min="2823" max="3071" width="8" style="382"/>
    <col min="3072" max="3072" width="27.42578125" style="382" customWidth="1"/>
    <col min="3073" max="3074" width="12.7109375" style="382" customWidth="1"/>
    <col min="3075" max="3075" width="14.7109375" style="382" customWidth="1"/>
    <col min="3076" max="3076" width="13.7109375" style="382" customWidth="1"/>
    <col min="3077" max="3077" width="14.7109375" style="382" customWidth="1"/>
    <col min="3078" max="3078" width="10.140625" style="382" customWidth="1"/>
    <col min="3079" max="3327" width="8" style="382"/>
    <col min="3328" max="3328" width="27.42578125" style="382" customWidth="1"/>
    <col min="3329" max="3330" width="12.7109375" style="382" customWidth="1"/>
    <col min="3331" max="3331" width="14.7109375" style="382" customWidth="1"/>
    <col min="3332" max="3332" width="13.7109375" style="382" customWidth="1"/>
    <col min="3333" max="3333" width="14.7109375" style="382" customWidth="1"/>
    <col min="3334" max="3334" width="10.140625" style="382" customWidth="1"/>
    <col min="3335" max="3583" width="8" style="382"/>
    <col min="3584" max="3584" width="27.42578125" style="382" customWidth="1"/>
    <col min="3585" max="3586" width="12.7109375" style="382" customWidth="1"/>
    <col min="3587" max="3587" width="14.7109375" style="382" customWidth="1"/>
    <col min="3588" max="3588" width="13.7109375" style="382" customWidth="1"/>
    <col min="3589" max="3589" width="14.7109375" style="382" customWidth="1"/>
    <col min="3590" max="3590" width="10.140625" style="382" customWidth="1"/>
    <col min="3591" max="3839" width="8" style="382"/>
    <col min="3840" max="3840" width="27.42578125" style="382" customWidth="1"/>
    <col min="3841" max="3842" width="12.7109375" style="382" customWidth="1"/>
    <col min="3843" max="3843" width="14.7109375" style="382" customWidth="1"/>
    <col min="3844" max="3844" width="13.7109375" style="382" customWidth="1"/>
    <col min="3845" max="3845" width="14.7109375" style="382" customWidth="1"/>
    <col min="3846" max="3846" width="10.140625" style="382" customWidth="1"/>
    <col min="3847" max="4095" width="8" style="382"/>
    <col min="4096" max="4096" width="27.42578125" style="382" customWidth="1"/>
    <col min="4097" max="4098" width="12.7109375" style="382" customWidth="1"/>
    <col min="4099" max="4099" width="14.7109375" style="382" customWidth="1"/>
    <col min="4100" max="4100" width="13.7109375" style="382" customWidth="1"/>
    <col min="4101" max="4101" width="14.7109375" style="382" customWidth="1"/>
    <col min="4102" max="4102" width="10.140625" style="382" customWidth="1"/>
    <col min="4103" max="4351" width="8" style="382"/>
    <col min="4352" max="4352" width="27.42578125" style="382" customWidth="1"/>
    <col min="4353" max="4354" width="12.7109375" style="382" customWidth="1"/>
    <col min="4355" max="4355" width="14.7109375" style="382" customWidth="1"/>
    <col min="4356" max="4356" width="13.7109375" style="382" customWidth="1"/>
    <col min="4357" max="4357" width="14.7109375" style="382" customWidth="1"/>
    <col min="4358" max="4358" width="10.140625" style="382" customWidth="1"/>
    <col min="4359" max="4607" width="8" style="382"/>
    <col min="4608" max="4608" width="27.42578125" style="382" customWidth="1"/>
    <col min="4609" max="4610" width="12.7109375" style="382" customWidth="1"/>
    <col min="4611" max="4611" width="14.7109375" style="382" customWidth="1"/>
    <col min="4612" max="4612" width="13.7109375" style="382" customWidth="1"/>
    <col min="4613" max="4613" width="14.7109375" style="382" customWidth="1"/>
    <col min="4614" max="4614" width="10.140625" style="382" customWidth="1"/>
    <col min="4615" max="4863" width="8" style="382"/>
    <col min="4864" max="4864" width="27.42578125" style="382" customWidth="1"/>
    <col min="4865" max="4866" width="12.7109375" style="382" customWidth="1"/>
    <col min="4867" max="4867" width="14.7109375" style="382" customWidth="1"/>
    <col min="4868" max="4868" width="13.7109375" style="382" customWidth="1"/>
    <col min="4869" max="4869" width="14.7109375" style="382" customWidth="1"/>
    <col min="4870" max="4870" width="10.140625" style="382" customWidth="1"/>
    <col min="4871" max="5119" width="8" style="382"/>
    <col min="5120" max="5120" width="27.42578125" style="382" customWidth="1"/>
    <col min="5121" max="5122" width="12.7109375" style="382" customWidth="1"/>
    <col min="5123" max="5123" width="14.7109375" style="382" customWidth="1"/>
    <col min="5124" max="5124" width="13.7109375" style="382" customWidth="1"/>
    <col min="5125" max="5125" width="14.7109375" style="382" customWidth="1"/>
    <col min="5126" max="5126" width="10.140625" style="382" customWidth="1"/>
    <col min="5127" max="5375" width="8" style="382"/>
    <col min="5376" max="5376" width="27.42578125" style="382" customWidth="1"/>
    <col min="5377" max="5378" width="12.7109375" style="382" customWidth="1"/>
    <col min="5379" max="5379" width="14.7109375" style="382" customWidth="1"/>
    <col min="5380" max="5380" width="13.7109375" style="382" customWidth="1"/>
    <col min="5381" max="5381" width="14.7109375" style="382" customWidth="1"/>
    <col min="5382" max="5382" width="10.140625" style="382" customWidth="1"/>
    <col min="5383" max="5631" width="8" style="382"/>
    <col min="5632" max="5632" width="27.42578125" style="382" customWidth="1"/>
    <col min="5633" max="5634" width="12.7109375" style="382" customWidth="1"/>
    <col min="5635" max="5635" width="14.7109375" style="382" customWidth="1"/>
    <col min="5636" max="5636" width="13.7109375" style="382" customWidth="1"/>
    <col min="5637" max="5637" width="14.7109375" style="382" customWidth="1"/>
    <col min="5638" max="5638" width="10.140625" style="382" customWidth="1"/>
    <col min="5639" max="5887" width="8" style="382"/>
    <col min="5888" max="5888" width="27.42578125" style="382" customWidth="1"/>
    <col min="5889" max="5890" width="12.7109375" style="382" customWidth="1"/>
    <col min="5891" max="5891" width="14.7109375" style="382" customWidth="1"/>
    <col min="5892" max="5892" width="13.7109375" style="382" customWidth="1"/>
    <col min="5893" max="5893" width="14.7109375" style="382" customWidth="1"/>
    <col min="5894" max="5894" width="10.140625" style="382" customWidth="1"/>
    <col min="5895" max="6143" width="8" style="382"/>
    <col min="6144" max="6144" width="27.42578125" style="382" customWidth="1"/>
    <col min="6145" max="6146" width="12.7109375" style="382" customWidth="1"/>
    <col min="6147" max="6147" width="14.7109375" style="382" customWidth="1"/>
    <col min="6148" max="6148" width="13.7109375" style="382" customWidth="1"/>
    <col min="6149" max="6149" width="14.7109375" style="382" customWidth="1"/>
    <col min="6150" max="6150" width="10.140625" style="382" customWidth="1"/>
    <col min="6151" max="6399" width="8" style="382"/>
    <col min="6400" max="6400" width="27.42578125" style="382" customWidth="1"/>
    <col min="6401" max="6402" width="12.7109375" style="382" customWidth="1"/>
    <col min="6403" max="6403" width="14.7109375" style="382" customWidth="1"/>
    <col min="6404" max="6404" width="13.7109375" style="382" customWidth="1"/>
    <col min="6405" max="6405" width="14.7109375" style="382" customWidth="1"/>
    <col min="6406" max="6406" width="10.140625" style="382" customWidth="1"/>
    <col min="6407" max="6655" width="8" style="382"/>
    <col min="6656" max="6656" width="27.42578125" style="382" customWidth="1"/>
    <col min="6657" max="6658" width="12.7109375" style="382" customWidth="1"/>
    <col min="6659" max="6659" width="14.7109375" style="382" customWidth="1"/>
    <col min="6660" max="6660" width="13.7109375" style="382" customWidth="1"/>
    <col min="6661" max="6661" width="14.7109375" style="382" customWidth="1"/>
    <col min="6662" max="6662" width="10.140625" style="382" customWidth="1"/>
    <col min="6663" max="6911" width="8" style="382"/>
    <col min="6912" max="6912" width="27.42578125" style="382" customWidth="1"/>
    <col min="6913" max="6914" width="12.7109375" style="382" customWidth="1"/>
    <col min="6915" max="6915" width="14.7109375" style="382" customWidth="1"/>
    <col min="6916" max="6916" width="13.7109375" style="382" customWidth="1"/>
    <col min="6917" max="6917" width="14.7109375" style="382" customWidth="1"/>
    <col min="6918" max="6918" width="10.140625" style="382" customWidth="1"/>
    <col min="6919" max="7167" width="8" style="382"/>
    <col min="7168" max="7168" width="27.42578125" style="382" customWidth="1"/>
    <col min="7169" max="7170" width="12.7109375" style="382" customWidth="1"/>
    <col min="7171" max="7171" width="14.7109375" style="382" customWidth="1"/>
    <col min="7172" max="7172" width="13.7109375" style="382" customWidth="1"/>
    <col min="7173" max="7173" width="14.7109375" style="382" customWidth="1"/>
    <col min="7174" max="7174" width="10.140625" style="382" customWidth="1"/>
    <col min="7175" max="7423" width="8" style="382"/>
    <col min="7424" max="7424" width="27.42578125" style="382" customWidth="1"/>
    <col min="7425" max="7426" width="12.7109375" style="382" customWidth="1"/>
    <col min="7427" max="7427" width="14.7109375" style="382" customWidth="1"/>
    <col min="7428" max="7428" width="13.7109375" style="382" customWidth="1"/>
    <col min="7429" max="7429" width="14.7109375" style="382" customWidth="1"/>
    <col min="7430" max="7430" width="10.140625" style="382" customWidth="1"/>
    <col min="7431" max="7679" width="8" style="382"/>
    <col min="7680" max="7680" width="27.42578125" style="382" customWidth="1"/>
    <col min="7681" max="7682" width="12.7109375" style="382" customWidth="1"/>
    <col min="7683" max="7683" width="14.7109375" style="382" customWidth="1"/>
    <col min="7684" max="7684" width="13.7109375" style="382" customWidth="1"/>
    <col min="7685" max="7685" width="14.7109375" style="382" customWidth="1"/>
    <col min="7686" max="7686" width="10.140625" style="382" customWidth="1"/>
    <col min="7687" max="7935" width="8" style="382"/>
    <col min="7936" max="7936" width="27.42578125" style="382" customWidth="1"/>
    <col min="7937" max="7938" width="12.7109375" style="382" customWidth="1"/>
    <col min="7939" max="7939" width="14.7109375" style="382" customWidth="1"/>
    <col min="7940" max="7940" width="13.7109375" style="382" customWidth="1"/>
    <col min="7941" max="7941" width="14.7109375" style="382" customWidth="1"/>
    <col min="7942" max="7942" width="10.140625" style="382" customWidth="1"/>
    <col min="7943" max="8191" width="8" style="382"/>
    <col min="8192" max="8192" width="27.42578125" style="382" customWidth="1"/>
    <col min="8193" max="8194" width="12.7109375" style="382" customWidth="1"/>
    <col min="8195" max="8195" width="14.7109375" style="382" customWidth="1"/>
    <col min="8196" max="8196" width="13.7109375" style="382" customWidth="1"/>
    <col min="8197" max="8197" width="14.7109375" style="382" customWidth="1"/>
    <col min="8198" max="8198" width="10.140625" style="382" customWidth="1"/>
    <col min="8199" max="8447" width="8" style="382"/>
    <col min="8448" max="8448" width="27.42578125" style="382" customWidth="1"/>
    <col min="8449" max="8450" width="12.7109375" style="382" customWidth="1"/>
    <col min="8451" max="8451" width="14.7109375" style="382" customWidth="1"/>
    <col min="8452" max="8452" width="13.7109375" style="382" customWidth="1"/>
    <col min="8453" max="8453" width="14.7109375" style="382" customWidth="1"/>
    <col min="8454" max="8454" width="10.140625" style="382" customWidth="1"/>
    <col min="8455" max="8703" width="8" style="382"/>
    <col min="8704" max="8704" width="27.42578125" style="382" customWidth="1"/>
    <col min="8705" max="8706" width="12.7109375" style="382" customWidth="1"/>
    <col min="8707" max="8707" width="14.7109375" style="382" customWidth="1"/>
    <col min="8708" max="8708" width="13.7109375" style="382" customWidth="1"/>
    <col min="8709" max="8709" width="14.7109375" style="382" customWidth="1"/>
    <col min="8710" max="8710" width="10.140625" style="382" customWidth="1"/>
    <col min="8711" max="8959" width="8" style="382"/>
    <col min="8960" max="8960" width="27.42578125" style="382" customWidth="1"/>
    <col min="8961" max="8962" width="12.7109375" style="382" customWidth="1"/>
    <col min="8963" max="8963" width="14.7109375" style="382" customWidth="1"/>
    <col min="8964" max="8964" width="13.7109375" style="382" customWidth="1"/>
    <col min="8965" max="8965" width="14.7109375" style="382" customWidth="1"/>
    <col min="8966" max="8966" width="10.140625" style="382" customWidth="1"/>
    <col min="8967" max="9215" width="8" style="382"/>
    <col min="9216" max="9216" width="27.42578125" style="382" customWidth="1"/>
    <col min="9217" max="9218" width="12.7109375" style="382" customWidth="1"/>
    <col min="9219" max="9219" width="14.7109375" style="382" customWidth="1"/>
    <col min="9220" max="9220" width="13.7109375" style="382" customWidth="1"/>
    <col min="9221" max="9221" width="14.7109375" style="382" customWidth="1"/>
    <col min="9222" max="9222" width="10.140625" style="382" customWidth="1"/>
    <col min="9223" max="9471" width="8" style="382"/>
    <col min="9472" max="9472" width="27.42578125" style="382" customWidth="1"/>
    <col min="9473" max="9474" width="12.7109375" style="382" customWidth="1"/>
    <col min="9475" max="9475" width="14.7109375" style="382" customWidth="1"/>
    <col min="9476" max="9476" width="13.7109375" style="382" customWidth="1"/>
    <col min="9477" max="9477" width="14.7109375" style="382" customWidth="1"/>
    <col min="9478" max="9478" width="10.140625" style="382" customWidth="1"/>
    <col min="9479" max="9727" width="8" style="382"/>
    <col min="9728" max="9728" width="27.42578125" style="382" customWidth="1"/>
    <col min="9729" max="9730" width="12.7109375" style="382" customWidth="1"/>
    <col min="9731" max="9731" width="14.7109375" style="382" customWidth="1"/>
    <col min="9732" max="9732" width="13.7109375" style="382" customWidth="1"/>
    <col min="9733" max="9733" width="14.7109375" style="382" customWidth="1"/>
    <col min="9734" max="9734" width="10.140625" style="382" customWidth="1"/>
    <col min="9735" max="9983" width="8" style="382"/>
    <col min="9984" max="9984" width="27.42578125" style="382" customWidth="1"/>
    <col min="9985" max="9986" width="12.7109375" style="382" customWidth="1"/>
    <col min="9987" max="9987" width="14.7109375" style="382" customWidth="1"/>
    <col min="9988" max="9988" width="13.7109375" style="382" customWidth="1"/>
    <col min="9989" max="9989" width="14.7109375" style="382" customWidth="1"/>
    <col min="9990" max="9990" width="10.140625" style="382" customWidth="1"/>
    <col min="9991" max="10239" width="8" style="382"/>
    <col min="10240" max="10240" width="27.42578125" style="382" customWidth="1"/>
    <col min="10241" max="10242" width="12.7109375" style="382" customWidth="1"/>
    <col min="10243" max="10243" width="14.7109375" style="382" customWidth="1"/>
    <col min="10244" max="10244" width="13.7109375" style="382" customWidth="1"/>
    <col min="10245" max="10245" width="14.7109375" style="382" customWidth="1"/>
    <col min="10246" max="10246" width="10.140625" style="382" customWidth="1"/>
    <col min="10247" max="10495" width="8" style="382"/>
    <col min="10496" max="10496" width="27.42578125" style="382" customWidth="1"/>
    <col min="10497" max="10498" width="12.7109375" style="382" customWidth="1"/>
    <col min="10499" max="10499" width="14.7109375" style="382" customWidth="1"/>
    <col min="10500" max="10500" width="13.7109375" style="382" customWidth="1"/>
    <col min="10501" max="10501" width="14.7109375" style="382" customWidth="1"/>
    <col min="10502" max="10502" width="10.140625" style="382" customWidth="1"/>
    <col min="10503" max="10751" width="8" style="382"/>
    <col min="10752" max="10752" width="27.42578125" style="382" customWidth="1"/>
    <col min="10753" max="10754" width="12.7109375" style="382" customWidth="1"/>
    <col min="10755" max="10755" width="14.7109375" style="382" customWidth="1"/>
    <col min="10756" max="10756" width="13.7109375" style="382" customWidth="1"/>
    <col min="10757" max="10757" width="14.7109375" style="382" customWidth="1"/>
    <col min="10758" max="10758" width="10.140625" style="382" customWidth="1"/>
    <col min="10759" max="11007" width="8" style="382"/>
    <col min="11008" max="11008" width="27.42578125" style="382" customWidth="1"/>
    <col min="11009" max="11010" width="12.7109375" style="382" customWidth="1"/>
    <col min="11011" max="11011" width="14.7109375" style="382" customWidth="1"/>
    <col min="11012" max="11012" width="13.7109375" style="382" customWidth="1"/>
    <col min="11013" max="11013" width="14.7109375" style="382" customWidth="1"/>
    <col min="11014" max="11014" width="10.140625" style="382" customWidth="1"/>
    <col min="11015" max="11263" width="8" style="382"/>
    <col min="11264" max="11264" width="27.42578125" style="382" customWidth="1"/>
    <col min="11265" max="11266" width="12.7109375" style="382" customWidth="1"/>
    <col min="11267" max="11267" width="14.7109375" style="382" customWidth="1"/>
    <col min="11268" max="11268" width="13.7109375" style="382" customWidth="1"/>
    <col min="11269" max="11269" width="14.7109375" style="382" customWidth="1"/>
    <col min="11270" max="11270" width="10.140625" style="382" customWidth="1"/>
    <col min="11271" max="11519" width="8" style="382"/>
    <col min="11520" max="11520" width="27.42578125" style="382" customWidth="1"/>
    <col min="11521" max="11522" width="12.7109375" style="382" customWidth="1"/>
    <col min="11523" max="11523" width="14.7109375" style="382" customWidth="1"/>
    <col min="11524" max="11524" width="13.7109375" style="382" customWidth="1"/>
    <col min="11525" max="11525" width="14.7109375" style="382" customWidth="1"/>
    <col min="11526" max="11526" width="10.140625" style="382" customWidth="1"/>
    <col min="11527" max="11775" width="8" style="382"/>
    <col min="11776" max="11776" width="27.42578125" style="382" customWidth="1"/>
    <col min="11777" max="11778" width="12.7109375" style="382" customWidth="1"/>
    <col min="11779" max="11779" width="14.7109375" style="382" customWidth="1"/>
    <col min="11780" max="11780" width="13.7109375" style="382" customWidth="1"/>
    <col min="11781" max="11781" width="14.7109375" style="382" customWidth="1"/>
    <col min="11782" max="11782" width="10.140625" style="382" customWidth="1"/>
    <col min="11783" max="12031" width="8" style="382"/>
    <col min="12032" max="12032" width="27.42578125" style="382" customWidth="1"/>
    <col min="12033" max="12034" width="12.7109375" style="382" customWidth="1"/>
    <col min="12035" max="12035" width="14.7109375" style="382" customWidth="1"/>
    <col min="12036" max="12036" width="13.7109375" style="382" customWidth="1"/>
    <col min="12037" max="12037" width="14.7109375" style="382" customWidth="1"/>
    <col min="12038" max="12038" width="10.140625" style="382" customWidth="1"/>
    <col min="12039" max="12287" width="8" style="382"/>
    <col min="12288" max="12288" width="27.42578125" style="382" customWidth="1"/>
    <col min="12289" max="12290" width="12.7109375" style="382" customWidth="1"/>
    <col min="12291" max="12291" width="14.7109375" style="382" customWidth="1"/>
    <col min="12292" max="12292" width="13.7109375" style="382" customWidth="1"/>
    <col min="12293" max="12293" width="14.7109375" style="382" customWidth="1"/>
    <col min="12294" max="12294" width="10.140625" style="382" customWidth="1"/>
    <col min="12295" max="12543" width="8" style="382"/>
    <col min="12544" max="12544" width="27.42578125" style="382" customWidth="1"/>
    <col min="12545" max="12546" width="12.7109375" style="382" customWidth="1"/>
    <col min="12547" max="12547" width="14.7109375" style="382" customWidth="1"/>
    <col min="12548" max="12548" width="13.7109375" style="382" customWidth="1"/>
    <col min="12549" max="12549" width="14.7109375" style="382" customWidth="1"/>
    <col min="12550" max="12550" width="10.140625" style="382" customWidth="1"/>
    <col min="12551" max="12799" width="8" style="382"/>
    <col min="12800" max="12800" width="27.42578125" style="382" customWidth="1"/>
    <col min="12801" max="12802" width="12.7109375" style="382" customWidth="1"/>
    <col min="12803" max="12803" width="14.7109375" style="382" customWidth="1"/>
    <col min="12804" max="12804" width="13.7109375" style="382" customWidth="1"/>
    <col min="12805" max="12805" width="14.7109375" style="382" customWidth="1"/>
    <col min="12806" max="12806" width="10.140625" style="382" customWidth="1"/>
    <col min="12807" max="13055" width="8" style="382"/>
    <col min="13056" max="13056" width="27.42578125" style="382" customWidth="1"/>
    <col min="13057" max="13058" width="12.7109375" style="382" customWidth="1"/>
    <col min="13059" max="13059" width="14.7109375" style="382" customWidth="1"/>
    <col min="13060" max="13060" width="13.7109375" style="382" customWidth="1"/>
    <col min="13061" max="13061" width="14.7109375" style="382" customWidth="1"/>
    <col min="13062" max="13062" width="10.140625" style="382" customWidth="1"/>
    <col min="13063" max="13311" width="8" style="382"/>
    <col min="13312" max="13312" width="27.42578125" style="382" customWidth="1"/>
    <col min="13313" max="13314" width="12.7109375" style="382" customWidth="1"/>
    <col min="13315" max="13315" width="14.7109375" style="382" customWidth="1"/>
    <col min="13316" max="13316" width="13.7109375" style="382" customWidth="1"/>
    <col min="13317" max="13317" width="14.7109375" style="382" customWidth="1"/>
    <col min="13318" max="13318" width="10.140625" style="382" customWidth="1"/>
    <col min="13319" max="13567" width="8" style="382"/>
    <col min="13568" max="13568" width="27.42578125" style="382" customWidth="1"/>
    <col min="13569" max="13570" width="12.7109375" style="382" customWidth="1"/>
    <col min="13571" max="13571" width="14.7109375" style="382" customWidth="1"/>
    <col min="13572" max="13572" width="13.7109375" style="382" customWidth="1"/>
    <col min="13573" max="13573" width="14.7109375" style="382" customWidth="1"/>
    <col min="13574" max="13574" width="10.140625" style="382" customWidth="1"/>
    <col min="13575" max="13823" width="8" style="382"/>
    <col min="13824" max="13824" width="27.42578125" style="382" customWidth="1"/>
    <col min="13825" max="13826" width="12.7109375" style="382" customWidth="1"/>
    <col min="13827" max="13827" width="14.7109375" style="382" customWidth="1"/>
    <col min="13828" max="13828" width="13.7109375" style="382" customWidth="1"/>
    <col min="13829" max="13829" width="14.7109375" style="382" customWidth="1"/>
    <col min="13830" max="13830" width="10.140625" style="382" customWidth="1"/>
    <col min="13831" max="14079" width="8" style="382"/>
    <col min="14080" max="14080" width="27.42578125" style="382" customWidth="1"/>
    <col min="14081" max="14082" width="12.7109375" style="382" customWidth="1"/>
    <col min="14083" max="14083" width="14.7109375" style="382" customWidth="1"/>
    <col min="14084" max="14084" width="13.7109375" style="382" customWidth="1"/>
    <col min="14085" max="14085" width="14.7109375" style="382" customWidth="1"/>
    <col min="14086" max="14086" width="10.140625" style="382" customWidth="1"/>
    <col min="14087" max="14335" width="8" style="382"/>
    <col min="14336" max="14336" width="27.42578125" style="382" customWidth="1"/>
    <col min="14337" max="14338" width="12.7109375" style="382" customWidth="1"/>
    <col min="14339" max="14339" width="14.7109375" style="382" customWidth="1"/>
    <col min="14340" max="14340" width="13.7109375" style="382" customWidth="1"/>
    <col min="14341" max="14341" width="14.7109375" style="382" customWidth="1"/>
    <col min="14342" max="14342" width="10.140625" style="382" customWidth="1"/>
    <col min="14343" max="14591" width="8" style="382"/>
    <col min="14592" max="14592" width="27.42578125" style="382" customWidth="1"/>
    <col min="14593" max="14594" width="12.7109375" style="382" customWidth="1"/>
    <col min="14595" max="14595" width="14.7109375" style="382" customWidth="1"/>
    <col min="14596" max="14596" width="13.7109375" style="382" customWidth="1"/>
    <col min="14597" max="14597" width="14.7109375" style="382" customWidth="1"/>
    <col min="14598" max="14598" width="10.140625" style="382" customWidth="1"/>
    <col min="14599" max="14847" width="8" style="382"/>
    <col min="14848" max="14848" width="27.42578125" style="382" customWidth="1"/>
    <col min="14849" max="14850" width="12.7109375" style="382" customWidth="1"/>
    <col min="14851" max="14851" width="14.7109375" style="382" customWidth="1"/>
    <col min="14852" max="14852" width="13.7109375" style="382" customWidth="1"/>
    <col min="14853" max="14853" width="14.7109375" style="382" customWidth="1"/>
    <col min="14854" max="14854" width="10.140625" style="382" customWidth="1"/>
    <col min="14855" max="15103" width="8" style="382"/>
    <col min="15104" max="15104" width="27.42578125" style="382" customWidth="1"/>
    <col min="15105" max="15106" width="12.7109375" style="382" customWidth="1"/>
    <col min="15107" max="15107" width="14.7109375" style="382" customWidth="1"/>
    <col min="15108" max="15108" width="13.7109375" style="382" customWidth="1"/>
    <col min="15109" max="15109" width="14.7109375" style="382" customWidth="1"/>
    <col min="15110" max="15110" width="10.140625" style="382" customWidth="1"/>
    <col min="15111" max="15359" width="8" style="382"/>
    <col min="15360" max="15360" width="27.42578125" style="382" customWidth="1"/>
    <col min="15361" max="15362" width="12.7109375" style="382" customWidth="1"/>
    <col min="15363" max="15363" width="14.7109375" style="382" customWidth="1"/>
    <col min="15364" max="15364" width="13.7109375" style="382" customWidth="1"/>
    <col min="15365" max="15365" width="14.7109375" style="382" customWidth="1"/>
    <col min="15366" max="15366" width="10.140625" style="382" customWidth="1"/>
    <col min="15367" max="15615" width="8" style="382"/>
    <col min="15616" max="15616" width="27.42578125" style="382" customWidth="1"/>
    <col min="15617" max="15618" width="12.7109375" style="382" customWidth="1"/>
    <col min="15619" max="15619" width="14.7109375" style="382" customWidth="1"/>
    <col min="15620" max="15620" width="13.7109375" style="382" customWidth="1"/>
    <col min="15621" max="15621" width="14.7109375" style="382" customWidth="1"/>
    <col min="15622" max="15622" width="10.140625" style="382" customWidth="1"/>
    <col min="15623" max="15871" width="8" style="382"/>
    <col min="15872" max="15872" width="27.42578125" style="382" customWidth="1"/>
    <col min="15873" max="15874" width="12.7109375" style="382" customWidth="1"/>
    <col min="15875" max="15875" width="14.7109375" style="382" customWidth="1"/>
    <col min="15876" max="15876" width="13.7109375" style="382" customWidth="1"/>
    <col min="15877" max="15877" width="14.7109375" style="382" customWidth="1"/>
    <col min="15878" max="15878" width="10.140625" style="382" customWidth="1"/>
    <col min="15879" max="16127" width="8" style="382"/>
    <col min="16128" max="16128" width="27.42578125" style="382" customWidth="1"/>
    <col min="16129" max="16130" width="12.7109375" style="382" customWidth="1"/>
    <col min="16131" max="16131" width="14.7109375" style="382" customWidth="1"/>
    <col min="16132" max="16132" width="13.7109375" style="382" customWidth="1"/>
    <col min="16133" max="16133" width="14.7109375" style="382" customWidth="1"/>
    <col min="16134" max="16134" width="10.140625" style="382" customWidth="1"/>
    <col min="16135" max="16384" width="8" style="382"/>
  </cols>
  <sheetData>
    <row r="1" spans="1:6">
      <c r="E1" s="430"/>
      <c r="F1" s="383" t="s">
        <v>1759</v>
      </c>
    </row>
    <row r="2" spans="1:6">
      <c r="E2" s="430"/>
      <c r="F2" s="383"/>
    </row>
    <row r="3" spans="1:6">
      <c r="C3" s="384" t="s">
        <v>548</v>
      </c>
      <c r="D3" s="384"/>
    </row>
    <row r="4" spans="1:6">
      <c r="C4" s="384" t="s">
        <v>570</v>
      </c>
      <c r="D4" s="384"/>
    </row>
    <row r="6" spans="1:6">
      <c r="F6" s="385" t="s">
        <v>154</v>
      </c>
    </row>
    <row r="7" spans="1:6">
      <c r="A7" s="431" t="s">
        <v>571</v>
      </c>
      <c r="B7" s="434" t="s">
        <v>572</v>
      </c>
      <c r="C7" s="435" t="s">
        <v>573</v>
      </c>
      <c r="D7" s="435" t="s">
        <v>562</v>
      </c>
      <c r="E7" s="435" t="s">
        <v>575</v>
      </c>
      <c r="F7" s="434" t="s">
        <v>153</v>
      </c>
    </row>
    <row r="8" spans="1:6" ht="25.5">
      <c r="A8" s="432"/>
      <c r="B8" s="436"/>
      <c r="C8" s="437"/>
      <c r="D8" s="437" t="s">
        <v>574</v>
      </c>
      <c r="E8" s="437" t="s">
        <v>569</v>
      </c>
      <c r="F8" s="438"/>
    </row>
    <row r="9" spans="1:6" s="395" customFormat="1">
      <c r="A9" s="409" t="s">
        <v>555</v>
      </c>
      <c r="B9" s="410">
        <v>9404</v>
      </c>
      <c r="C9" s="410">
        <v>2911</v>
      </c>
      <c r="D9" s="410"/>
      <c r="E9" s="410">
        <v>0</v>
      </c>
      <c r="F9" s="410">
        <f t="shared" ref="F9:F14" si="0">SUM(B9:E9)</f>
        <v>12315</v>
      </c>
    </row>
    <row r="10" spans="1:6" s="395" customFormat="1">
      <c r="A10" s="409" t="s">
        <v>541</v>
      </c>
      <c r="B10" s="410">
        <v>11349821</v>
      </c>
      <c r="C10" s="410">
        <v>136484</v>
      </c>
      <c r="D10" s="410">
        <v>689</v>
      </c>
      <c r="E10" s="410">
        <v>383962</v>
      </c>
      <c r="F10" s="410">
        <f t="shared" si="0"/>
        <v>11870956</v>
      </c>
    </row>
    <row r="11" spans="1:6" s="395" customFormat="1">
      <c r="A11" s="409" t="s">
        <v>556</v>
      </c>
      <c r="B11" s="410">
        <v>-470</v>
      </c>
      <c r="C11" s="410">
        <v>10888</v>
      </c>
      <c r="D11" s="410">
        <v>0</v>
      </c>
      <c r="E11" s="410">
        <v>0</v>
      </c>
      <c r="F11" s="410">
        <f t="shared" si="0"/>
        <v>10418</v>
      </c>
    </row>
    <row r="12" spans="1:6" s="395" customFormat="1">
      <c r="A12" s="409" t="s">
        <v>259</v>
      </c>
      <c r="B12" s="410">
        <v>2739</v>
      </c>
      <c r="C12" s="410">
        <v>548</v>
      </c>
      <c r="D12" s="410">
        <v>0</v>
      </c>
      <c r="E12" s="410">
        <v>0</v>
      </c>
      <c r="F12" s="410">
        <f t="shared" si="0"/>
        <v>3287</v>
      </c>
    </row>
    <row r="13" spans="1:6" s="395" customFormat="1">
      <c r="A13" s="412" t="s">
        <v>257</v>
      </c>
      <c r="B13" s="410">
        <v>-1508</v>
      </c>
      <c r="C13" s="410">
        <v>1934</v>
      </c>
      <c r="D13" s="410">
        <v>0</v>
      </c>
      <c r="E13" s="410">
        <v>0</v>
      </c>
      <c r="F13" s="410">
        <f t="shared" si="0"/>
        <v>426</v>
      </c>
    </row>
    <row r="14" spans="1:6" s="395" customFormat="1" ht="25.5">
      <c r="A14" s="412" t="s">
        <v>258</v>
      </c>
      <c r="B14" s="410">
        <v>1634</v>
      </c>
      <c r="C14" s="410">
        <v>8</v>
      </c>
      <c r="D14" s="410">
        <v>0</v>
      </c>
      <c r="E14" s="410">
        <v>0</v>
      </c>
      <c r="F14" s="410">
        <f t="shared" si="0"/>
        <v>1642</v>
      </c>
    </row>
    <row r="15" spans="1:6">
      <c r="A15" s="413" t="s">
        <v>153</v>
      </c>
      <c r="B15" s="433">
        <f t="shared" ref="B15:F15" si="1">SUM(B9:B14)</f>
        <v>11361620</v>
      </c>
      <c r="C15" s="433">
        <f t="shared" si="1"/>
        <v>152773</v>
      </c>
      <c r="D15" s="433">
        <f t="shared" si="1"/>
        <v>689</v>
      </c>
      <c r="E15" s="433">
        <f t="shared" si="1"/>
        <v>383962</v>
      </c>
      <c r="F15" s="433">
        <f t="shared" si="1"/>
        <v>11899044</v>
      </c>
    </row>
    <row r="17" spans="2:6">
      <c r="B17" s="401"/>
      <c r="C17" s="401"/>
      <c r="D17" s="401"/>
      <c r="E17" s="401"/>
      <c r="F17" s="40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16</vt:i4>
      </vt:variant>
    </vt:vector>
  </HeadingPairs>
  <TitlesOfParts>
    <vt:vector size="41" baseType="lpstr">
      <vt:lpstr>bevétel 1.sz.</vt:lpstr>
      <vt:lpstr>kiadás 2.sz.</vt:lpstr>
      <vt:lpstr>2.a Gyermekvilág Óvoda</vt:lpstr>
      <vt:lpstr>2.b KÖH</vt:lpstr>
      <vt:lpstr>3.1 maradványkimutatás</vt:lpstr>
      <vt:lpstr>4.1 mell. felújítások</vt:lpstr>
      <vt:lpstr>4.2 mell. beruházások</vt:lpstr>
      <vt:lpstr>5.1 mell. eszközök</vt:lpstr>
      <vt:lpstr>5.2 mell. források</vt:lpstr>
      <vt:lpstr>5.3. mell. Kataszter</vt:lpstr>
      <vt:lpstr>6. mell. létszám</vt:lpstr>
      <vt:lpstr>7. melléklet</vt:lpstr>
      <vt:lpstr>8.1 mell. beruh_hitel</vt:lpstr>
      <vt:lpstr>8.2 mell. röv.lej. hitel</vt:lpstr>
      <vt:lpstr>8.3 mell. kezességvállalás-zár</vt:lpstr>
      <vt:lpstr>9.1 mell. ált.műk.</vt:lpstr>
      <vt:lpstr>9.2 mell. közp.ei. elsz.</vt:lpstr>
      <vt:lpstr>10. költségvetési kiadások</vt:lpstr>
      <vt:lpstr>11. költségvetési bevételek</vt:lpstr>
      <vt:lpstr>12. finanszírozási kiadások</vt:lpstr>
      <vt:lpstr>13. finanszírozási bevételek</vt:lpstr>
      <vt:lpstr>14. konsz. mérleg</vt:lpstr>
      <vt:lpstr>15. konsz. eredménykimutatás</vt:lpstr>
      <vt:lpstr>16. melléklet</vt:lpstr>
      <vt:lpstr>17. melléklet</vt:lpstr>
      <vt:lpstr>'17. melléklet'!Nyomtatási_cím</vt:lpstr>
      <vt:lpstr>'2.a Gyermekvilág Óvoda'!Nyomtatási_cím</vt:lpstr>
      <vt:lpstr>'2.b KÖH'!Nyomtatási_cím</vt:lpstr>
      <vt:lpstr>'9.1 mell. ált.műk.'!Nyomtatási_cím</vt:lpstr>
      <vt:lpstr>'bevétel 1.sz.'!Nyomtatási_cím</vt:lpstr>
      <vt:lpstr>'kiadás 2.sz.'!Nyomtatási_cím</vt:lpstr>
      <vt:lpstr>'17. melléklet'!Nyomtatási_terület</vt:lpstr>
      <vt:lpstr>'2.a Gyermekvilág Óvoda'!Nyomtatási_terület</vt:lpstr>
      <vt:lpstr>'2.b KÖH'!Nyomtatási_terület</vt:lpstr>
      <vt:lpstr>'5.1 mell. eszközök'!Nyomtatási_terület</vt:lpstr>
      <vt:lpstr>'5.3. mell. Kataszter'!Nyomtatási_terület</vt:lpstr>
      <vt:lpstr>'6. mell. létszám'!Nyomtatási_terület</vt:lpstr>
      <vt:lpstr>'8.3 mell. kezességvállalás-zár'!Nyomtatási_terület</vt:lpstr>
      <vt:lpstr>'9.2 mell. közp.ei. elsz.'!Nyomtatási_terület</vt:lpstr>
      <vt:lpstr>'bevétel 1.sz.'!Nyomtatási_terület</vt:lpstr>
      <vt:lpstr>'kiadás 2.sz.'!Nyomtatási_terület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Babati</cp:lastModifiedBy>
  <cp:lastPrinted>2015-04-23T13:01:55Z</cp:lastPrinted>
  <dcterms:created xsi:type="dcterms:W3CDTF">2009-01-15T09:14:34Z</dcterms:created>
  <dcterms:modified xsi:type="dcterms:W3CDTF">2015-05-04T15:55:21Z</dcterms:modified>
</cp:coreProperties>
</file>